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filterPrivacy="1" codeName="ThisWorkbook" defaultThemeVersion="124226"/>
  <xr:revisionPtr revIDLastSave="0" documentId="13_ncr:1_{95132B97-34D7-4622-BB04-710F663A56A4}" xr6:coauthVersionLast="47" xr6:coauthVersionMax="47" xr10:uidLastSave="{00000000-0000-0000-0000-000000000000}"/>
  <bookViews>
    <workbookView showHorizontalScroll="0" showVerticalScroll="0" showSheetTabs="0" xWindow="-120" yWindow="-120" windowWidth="25440" windowHeight="15390" xr2:uid="{00000000-000D-0000-FFFF-FFFF00000000}"/>
  </bookViews>
  <sheets>
    <sheet name="Sheet1" sheetId="1" r:id="rId1"/>
  </sheets>
  <definedNames>
    <definedName name="_xlnm.Print_Area" localSheetId="0">Sheet1!$A$1:$H$2043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77" i="1" l="1"/>
  <c r="E370" i="1"/>
  <c r="C415" i="1"/>
  <c r="E415" i="1" s="1"/>
  <c r="C416" i="1"/>
  <c r="E416" i="1" s="1"/>
  <c r="C418" i="1"/>
  <c r="E418" i="1" s="1"/>
  <c r="C419" i="1"/>
  <c r="E419" i="1" s="1"/>
  <c r="C408" i="1"/>
  <c r="E408" i="1" s="1"/>
  <c r="C409" i="1"/>
  <c r="E409" i="1" s="1"/>
  <c r="C411" i="1"/>
  <c r="E411" i="1" s="1"/>
  <c r="C412" i="1"/>
  <c r="E412" i="1" s="1"/>
  <c r="C401" i="1"/>
  <c r="D401" i="1"/>
  <c r="E401" i="1" s="1"/>
  <c r="C402" i="1"/>
  <c r="D402" i="1"/>
  <c r="E402" i="1" s="1"/>
  <c r="C404" i="1"/>
  <c r="D404" i="1"/>
  <c r="E404" i="1" s="1"/>
  <c r="C405" i="1"/>
  <c r="D405" i="1"/>
  <c r="E405" i="1" s="1"/>
  <c r="C394" i="1"/>
  <c r="D394" i="1"/>
  <c r="E394" i="1" s="1"/>
  <c r="C395" i="1"/>
  <c r="D395" i="1"/>
  <c r="E395" i="1" s="1"/>
  <c r="C397" i="1"/>
  <c r="D397" i="1"/>
  <c r="E397" i="1" s="1"/>
  <c r="C398" i="1"/>
  <c r="D398" i="1"/>
  <c r="E398" i="1" s="1"/>
  <c r="C387" i="1"/>
  <c r="E387" i="1" s="1"/>
  <c r="C388" i="1"/>
  <c r="E388" i="1" s="1"/>
  <c r="C390" i="1"/>
  <c r="E390" i="1" s="1"/>
  <c r="C391" i="1"/>
  <c r="E391" i="1" s="1"/>
  <c r="C380" i="1"/>
  <c r="E380" i="1" s="1"/>
  <c r="C381" i="1"/>
  <c r="E381" i="1" s="1"/>
  <c r="C383" i="1"/>
  <c r="E383" i="1" s="1"/>
  <c r="C384" i="1"/>
  <c r="E384" i="1" s="1"/>
  <c r="C426" i="1"/>
  <c r="E426" i="1" s="1"/>
  <c r="C1266" i="1"/>
  <c r="C1267" i="1"/>
  <c r="E1266" i="1"/>
  <c r="E1267" i="1"/>
  <c r="E1262" i="1"/>
  <c r="E1263" i="1"/>
  <c r="C1262" i="1"/>
  <c r="C1263" i="1"/>
  <c r="C321" i="1"/>
  <c r="C313" i="1"/>
  <c r="C305" i="1"/>
  <c r="C297" i="1"/>
  <c r="D289" i="1"/>
  <c r="C289" i="1"/>
  <c r="D281" i="1"/>
  <c r="C281" i="1"/>
  <c r="D273" i="1"/>
  <c r="C273" i="1"/>
  <c r="C265" i="1"/>
  <c r="C257" i="1"/>
  <c r="C249" i="1"/>
  <c r="E839" i="1"/>
  <c r="E840" i="1"/>
  <c r="E841" i="1"/>
  <c r="E842" i="1"/>
  <c r="E843" i="1"/>
  <c r="E846" i="1"/>
  <c r="E847" i="1"/>
  <c r="E848" i="1"/>
  <c r="E849" i="1"/>
  <c r="E850" i="1"/>
  <c r="C891" i="1"/>
  <c r="C900" i="1"/>
  <c r="C909" i="1"/>
  <c r="C918" i="1"/>
  <c r="C927" i="1"/>
  <c r="C651" i="1"/>
  <c r="E651" i="1" s="1"/>
  <c r="C646" i="1"/>
  <c r="E646" i="1" s="1"/>
  <c r="C645" i="1"/>
  <c r="E645" i="1" s="1"/>
  <c r="C641" i="1"/>
  <c r="E641" i="1" s="1"/>
  <c r="C640" i="1"/>
  <c r="E640" i="1" s="1"/>
  <c r="E38" i="1"/>
  <c r="E37" i="1"/>
  <c r="E34" i="1"/>
  <c r="E33" i="1"/>
  <c r="E30" i="1"/>
  <c r="E29" i="1"/>
  <c r="E26" i="1"/>
  <c r="E25" i="1"/>
  <c r="E22" i="1"/>
  <c r="E21" i="1"/>
  <c r="E18" i="1"/>
  <c r="E17" i="1"/>
  <c r="E13" i="1"/>
  <c r="E14" i="1"/>
  <c r="C1234" i="1"/>
  <c r="E1234" i="1" s="1"/>
  <c r="C1236" i="1"/>
  <c r="E1236" i="1" s="1"/>
  <c r="C1238" i="1"/>
  <c r="E1238" i="1" s="1"/>
  <c r="C1239" i="1"/>
  <c r="E1239" i="1" s="1"/>
  <c r="C1223" i="1"/>
  <c r="E1223" i="1" s="1"/>
  <c r="C1225" i="1"/>
  <c r="E1225" i="1" s="1"/>
  <c r="C1227" i="1"/>
  <c r="E1227" i="1" s="1"/>
  <c r="C1228" i="1"/>
  <c r="E1228" i="1" s="1"/>
  <c r="C1212" i="1"/>
  <c r="E1212" i="1" s="1"/>
  <c r="C1214" i="1"/>
  <c r="E1214" i="1" s="1"/>
  <c r="C1216" i="1"/>
  <c r="E1216" i="1" s="1"/>
  <c r="C1217" i="1"/>
  <c r="E1217" i="1" s="1"/>
  <c r="C1201" i="1"/>
  <c r="E1201" i="1" s="1"/>
  <c r="C1203" i="1"/>
  <c r="E1203" i="1" s="1"/>
  <c r="C1205" i="1"/>
  <c r="E1205" i="1" s="1"/>
  <c r="C1206" i="1"/>
  <c r="E1206" i="1" s="1"/>
  <c r="C1190" i="1"/>
  <c r="E1190" i="1" s="1"/>
  <c r="C1192" i="1"/>
  <c r="E1192" i="1" s="1"/>
  <c r="C1194" i="1"/>
  <c r="E1194" i="1" s="1"/>
  <c r="C1195" i="1"/>
  <c r="E1195" i="1" s="1"/>
  <c r="E1168" i="1"/>
  <c r="E1170" i="1"/>
  <c r="E1172" i="1"/>
  <c r="E1173" i="1"/>
  <c r="E1174" i="1"/>
  <c r="E1175" i="1"/>
  <c r="E1179" i="1"/>
  <c r="E1181" i="1"/>
  <c r="E1183" i="1"/>
  <c r="E1184" i="1"/>
  <c r="E1185" i="1"/>
  <c r="E1186" i="1"/>
  <c r="E690" i="1"/>
  <c r="E686" i="1"/>
  <c r="E681" i="1"/>
  <c r="E682" i="1"/>
  <c r="E677" i="1"/>
  <c r="E678" i="1"/>
  <c r="C673" i="1"/>
  <c r="E673" i="1" s="1"/>
  <c r="C674" i="1"/>
  <c r="E674" i="1" s="1"/>
  <c r="C669" i="1"/>
  <c r="E669" i="1" s="1"/>
  <c r="C670" i="1"/>
  <c r="E670" i="1" s="1"/>
  <c r="E666" i="1"/>
  <c r="E661" i="1"/>
  <c r="E662" i="1"/>
  <c r="C229" i="1"/>
  <c r="C230" i="1"/>
  <c r="C231" i="1"/>
  <c r="C232" i="1"/>
  <c r="C233" i="1"/>
  <c r="C234" i="1"/>
  <c r="C235" i="1"/>
  <c r="C236" i="1"/>
  <c r="C237" i="1"/>
  <c r="C200" i="1"/>
  <c r="D200" i="1"/>
  <c r="C201" i="1"/>
  <c r="D201" i="1"/>
  <c r="C202" i="1"/>
  <c r="D202" i="1"/>
  <c r="C203" i="1"/>
  <c r="D203" i="1"/>
  <c r="C204" i="1"/>
  <c r="D204" i="1"/>
  <c r="C205" i="1"/>
  <c r="D205" i="1"/>
  <c r="C206" i="1"/>
  <c r="D206" i="1"/>
  <c r="C207" i="1"/>
  <c r="D207" i="1"/>
  <c r="C190" i="1"/>
  <c r="D190" i="1"/>
  <c r="C191" i="1"/>
  <c r="D191" i="1"/>
  <c r="C192" i="1"/>
  <c r="D192" i="1"/>
  <c r="C193" i="1"/>
  <c r="D193" i="1"/>
  <c r="C194" i="1"/>
  <c r="D194" i="1"/>
  <c r="C195" i="1"/>
  <c r="D195" i="1"/>
  <c r="C196" i="1"/>
  <c r="D196" i="1"/>
  <c r="C197" i="1"/>
  <c r="D197" i="1"/>
  <c r="C180" i="1"/>
  <c r="D180" i="1"/>
  <c r="C181" i="1"/>
  <c r="D181" i="1"/>
  <c r="C182" i="1"/>
  <c r="D182" i="1"/>
  <c r="C183" i="1"/>
  <c r="D183" i="1"/>
  <c r="C184" i="1"/>
  <c r="D184" i="1"/>
  <c r="C185" i="1"/>
  <c r="D185" i="1"/>
  <c r="C186" i="1"/>
  <c r="D186" i="1"/>
  <c r="C187" i="1"/>
  <c r="D187" i="1"/>
  <c r="C653" i="1"/>
  <c r="E653" i="1" s="1"/>
  <c r="C654" i="1"/>
  <c r="E654" i="1" s="1"/>
  <c r="C655" i="1"/>
  <c r="E655" i="1" s="1"/>
  <c r="C648" i="1"/>
  <c r="E648" i="1" s="1"/>
  <c r="C649" i="1"/>
  <c r="E649" i="1" s="1"/>
  <c r="C650" i="1"/>
  <c r="E650" i="1" s="1"/>
  <c r="C643" i="1"/>
  <c r="E643" i="1" s="1"/>
  <c r="C644" i="1"/>
  <c r="E644" i="1" s="1"/>
  <c r="C638" i="1"/>
  <c r="E638" i="1" s="1"/>
  <c r="C639" i="1"/>
  <c r="E639" i="1" s="1"/>
  <c r="C633" i="1"/>
  <c r="D633" i="1"/>
  <c r="E633" i="1" s="1"/>
  <c r="C634" i="1"/>
  <c r="D634" i="1"/>
  <c r="E634" i="1" s="1"/>
  <c r="C635" i="1"/>
  <c r="D635" i="1"/>
  <c r="E635" i="1" s="1"/>
  <c r="C628" i="1"/>
  <c r="E628" i="1" s="1"/>
  <c r="C629" i="1"/>
  <c r="E629" i="1" s="1"/>
  <c r="C630" i="1"/>
  <c r="E630" i="1" s="1"/>
  <c r="C623" i="1"/>
  <c r="E623" i="1" s="1"/>
  <c r="C624" i="1"/>
  <c r="E624" i="1" s="1"/>
  <c r="C625" i="1"/>
  <c r="E625" i="1" s="1"/>
  <c r="E618" i="1"/>
  <c r="E619" i="1"/>
  <c r="E620" i="1"/>
  <c r="E621" i="1"/>
  <c r="C421" i="1"/>
  <c r="E421" i="1" s="1"/>
  <c r="C422" i="1"/>
  <c r="E422" i="1" s="1"/>
  <c r="C423" i="1"/>
  <c r="E423" i="1" s="1"/>
  <c r="C425" i="1"/>
  <c r="E425" i="1" s="1"/>
  <c r="C414" i="1"/>
  <c r="E414" i="1" s="1"/>
  <c r="C407" i="1"/>
  <c r="E407" i="1" s="1"/>
  <c r="C400" i="1"/>
  <c r="D400" i="1"/>
  <c r="E400" i="1" s="1"/>
  <c r="C393" i="1"/>
  <c r="D393" i="1"/>
  <c r="E393" i="1" s="1"/>
  <c r="C386" i="1"/>
  <c r="E386" i="1" s="1"/>
  <c r="C379" i="1"/>
  <c r="E379" i="1" s="1"/>
  <c r="E376" i="1"/>
  <c r="E369" i="1"/>
  <c r="E367" i="1"/>
  <c r="C1358" i="1"/>
  <c r="D1358" i="1"/>
  <c r="E1358" i="1"/>
  <c r="C1359" i="1"/>
  <c r="D1359" i="1"/>
  <c r="E1359" i="1"/>
  <c r="C1354" i="1"/>
  <c r="D1354" i="1"/>
  <c r="E1354" i="1"/>
  <c r="C1355" i="1"/>
  <c r="D1355" i="1"/>
  <c r="E1355" i="1"/>
  <c r="C1350" i="1"/>
  <c r="D1350" i="1"/>
  <c r="E1350" i="1"/>
  <c r="C1351" i="1"/>
  <c r="D1351" i="1"/>
  <c r="E1351" i="1"/>
  <c r="C1346" i="1"/>
  <c r="D1346" i="1"/>
  <c r="E1346" i="1"/>
  <c r="C1347" i="1"/>
  <c r="D1347" i="1"/>
  <c r="E1347" i="1"/>
  <c r="C1342" i="1"/>
  <c r="D1342" i="1"/>
  <c r="E1342" i="1"/>
  <c r="C1343" i="1"/>
  <c r="D1343" i="1"/>
  <c r="E1343" i="1"/>
  <c r="C1332" i="1"/>
  <c r="D1332" i="1"/>
  <c r="E1332" i="1"/>
  <c r="C1333" i="1"/>
  <c r="D1333" i="1"/>
  <c r="E1333" i="1"/>
  <c r="C1328" i="1"/>
  <c r="D1328" i="1"/>
  <c r="E1328" i="1"/>
  <c r="C1329" i="1"/>
  <c r="D1329" i="1"/>
  <c r="E1329" i="1"/>
  <c r="C1324" i="1"/>
  <c r="D1324" i="1"/>
  <c r="E1324" i="1"/>
  <c r="C1325" i="1"/>
  <c r="D1325" i="1"/>
  <c r="E1325" i="1"/>
  <c r="C1320" i="1"/>
  <c r="D1320" i="1"/>
  <c r="E1320" i="1"/>
  <c r="C1321" i="1"/>
  <c r="D1321" i="1"/>
  <c r="E1321" i="1"/>
  <c r="C1316" i="1"/>
  <c r="D1316" i="1"/>
  <c r="E1316" i="1"/>
  <c r="C1317" i="1"/>
  <c r="D1317" i="1"/>
  <c r="E1317" i="1"/>
  <c r="C812" i="1"/>
  <c r="D812" i="1"/>
  <c r="E812" i="1"/>
  <c r="C813" i="1"/>
  <c r="D813" i="1"/>
  <c r="E813" i="1"/>
  <c r="C814" i="1"/>
  <c r="D814" i="1"/>
  <c r="E814" i="1"/>
  <c r="C815" i="1"/>
  <c r="D815" i="1"/>
  <c r="E815" i="1"/>
  <c r="C816" i="1"/>
  <c r="D816" i="1"/>
  <c r="E816" i="1"/>
  <c r="C817" i="1"/>
  <c r="D817" i="1"/>
  <c r="E817" i="1"/>
  <c r="C818" i="1"/>
  <c r="D818" i="1"/>
  <c r="E818" i="1"/>
  <c r="C819" i="1"/>
  <c r="D819" i="1"/>
  <c r="E819" i="1"/>
  <c r="C803" i="1"/>
  <c r="D803" i="1"/>
  <c r="E803" i="1"/>
  <c r="C804" i="1"/>
  <c r="D804" i="1"/>
  <c r="E804" i="1"/>
  <c r="C805" i="1"/>
  <c r="D805" i="1"/>
  <c r="E805" i="1"/>
  <c r="C806" i="1"/>
  <c r="D806" i="1"/>
  <c r="E806" i="1"/>
  <c r="C807" i="1"/>
  <c r="D807" i="1"/>
  <c r="E807" i="1"/>
  <c r="C808" i="1"/>
  <c r="D808" i="1"/>
  <c r="E808" i="1"/>
  <c r="C809" i="1"/>
  <c r="D809" i="1"/>
  <c r="E809" i="1"/>
  <c r="C810" i="1"/>
  <c r="D810" i="1"/>
  <c r="E810" i="1"/>
  <c r="C794" i="1"/>
  <c r="D794" i="1"/>
  <c r="E794" i="1"/>
  <c r="C795" i="1"/>
  <c r="D795" i="1"/>
  <c r="E795" i="1"/>
  <c r="C796" i="1"/>
  <c r="D796" i="1"/>
  <c r="E796" i="1"/>
  <c r="C797" i="1"/>
  <c r="D797" i="1"/>
  <c r="E797" i="1"/>
  <c r="C798" i="1"/>
  <c r="D798" i="1"/>
  <c r="E798" i="1"/>
  <c r="C799" i="1"/>
  <c r="D799" i="1"/>
  <c r="E799" i="1"/>
  <c r="C800" i="1"/>
  <c r="D800" i="1"/>
  <c r="E800" i="1"/>
  <c r="C801" i="1"/>
  <c r="D801" i="1"/>
  <c r="E801" i="1"/>
  <c r="C785" i="1"/>
  <c r="D785" i="1"/>
  <c r="E785" i="1"/>
  <c r="C786" i="1"/>
  <c r="D786" i="1"/>
  <c r="E786" i="1"/>
  <c r="C787" i="1"/>
  <c r="D787" i="1"/>
  <c r="E787" i="1"/>
  <c r="C788" i="1"/>
  <c r="D788" i="1"/>
  <c r="E788" i="1"/>
  <c r="C789" i="1"/>
  <c r="D789" i="1"/>
  <c r="E789" i="1"/>
  <c r="C790" i="1"/>
  <c r="D790" i="1"/>
  <c r="E790" i="1"/>
  <c r="C791" i="1"/>
  <c r="D791" i="1"/>
  <c r="E791" i="1"/>
  <c r="C792" i="1"/>
  <c r="D792" i="1"/>
  <c r="E792" i="1"/>
  <c r="C776" i="1"/>
  <c r="D776" i="1"/>
  <c r="E776" i="1"/>
  <c r="C777" i="1"/>
  <c r="D777" i="1"/>
  <c r="E777" i="1"/>
  <c r="C778" i="1"/>
  <c r="D778" i="1"/>
  <c r="E778" i="1"/>
  <c r="C779" i="1"/>
  <c r="D779" i="1"/>
  <c r="E779" i="1"/>
  <c r="C780" i="1"/>
  <c r="D780" i="1"/>
  <c r="E780" i="1"/>
  <c r="C781" i="1"/>
  <c r="D781" i="1"/>
  <c r="E781" i="1"/>
  <c r="C782" i="1"/>
  <c r="D782" i="1"/>
  <c r="E782" i="1"/>
  <c r="C783" i="1"/>
  <c r="D783" i="1"/>
  <c r="E783" i="1"/>
  <c r="E760" i="1"/>
  <c r="E761" i="1"/>
  <c r="E762" i="1"/>
  <c r="E763" i="1"/>
  <c r="C760" i="1"/>
  <c r="C761" i="1"/>
  <c r="C762" i="1"/>
  <c r="C763" i="1"/>
  <c r="E751" i="1"/>
  <c r="E752" i="1"/>
  <c r="E753" i="1"/>
  <c r="E754" i="1"/>
  <c r="C751" i="1"/>
  <c r="C752" i="1"/>
  <c r="C753" i="1"/>
  <c r="C754" i="1"/>
  <c r="E742" i="1"/>
  <c r="E743" i="1"/>
  <c r="E744" i="1"/>
  <c r="E745" i="1"/>
  <c r="C742" i="1"/>
  <c r="C743" i="1"/>
  <c r="C744" i="1"/>
  <c r="C745" i="1"/>
  <c r="E733" i="1"/>
  <c r="E734" i="1"/>
  <c r="E735" i="1"/>
  <c r="E736" i="1"/>
  <c r="C733" i="1"/>
  <c r="C734" i="1"/>
  <c r="C735" i="1"/>
  <c r="C736" i="1"/>
  <c r="E723" i="1"/>
  <c r="E724" i="1"/>
  <c r="E725" i="1"/>
  <c r="E726" i="1"/>
  <c r="E727" i="1"/>
  <c r="C723" i="1"/>
  <c r="C724" i="1"/>
  <c r="C725" i="1"/>
  <c r="C726" i="1"/>
  <c r="C727" i="1"/>
  <c r="E714" i="1"/>
  <c r="E715" i="1"/>
  <c r="E716" i="1"/>
  <c r="E717" i="1"/>
  <c r="C714" i="1"/>
  <c r="C715" i="1"/>
  <c r="C716" i="1"/>
  <c r="C717" i="1"/>
  <c r="C542" i="1"/>
  <c r="C543" i="1"/>
  <c r="C544" i="1"/>
  <c r="C545" i="1"/>
  <c r="C546" i="1"/>
  <c r="C547" i="1"/>
  <c r="C548" i="1"/>
  <c r="C549" i="1"/>
  <c r="C550" i="1"/>
  <c r="C532" i="1"/>
  <c r="C533" i="1"/>
  <c r="C534" i="1"/>
  <c r="C535" i="1"/>
  <c r="C536" i="1"/>
  <c r="C537" i="1"/>
  <c r="C538" i="1"/>
  <c r="C539" i="1"/>
  <c r="C540" i="1"/>
  <c r="C522" i="1"/>
  <c r="C523" i="1"/>
  <c r="C524" i="1"/>
  <c r="C525" i="1"/>
  <c r="C526" i="1"/>
  <c r="C527" i="1"/>
  <c r="C528" i="1"/>
  <c r="C529" i="1"/>
  <c r="C530" i="1"/>
  <c r="C512" i="1"/>
  <c r="C513" i="1"/>
  <c r="C514" i="1"/>
  <c r="C515" i="1"/>
  <c r="C516" i="1"/>
  <c r="C517" i="1"/>
  <c r="C518" i="1"/>
  <c r="C519" i="1"/>
  <c r="C520" i="1"/>
  <c r="C502" i="1"/>
  <c r="C503" i="1"/>
  <c r="C504" i="1"/>
  <c r="C505" i="1"/>
  <c r="C506" i="1"/>
  <c r="C507" i="1"/>
  <c r="C508" i="1"/>
  <c r="C509" i="1"/>
  <c r="C510" i="1"/>
  <c r="C492" i="1"/>
  <c r="D492" i="1"/>
  <c r="C493" i="1"/>
  <c r="D493" i="1"/>
  <c r="C494" i="1"/>
  <c r="D494" i="1"/>
  <c r="C495" i="1"/>
  <c r="D495" i="1"/>
  <c r="C496" i="1"/>
  <c r="D496" i="1"/>
  <c r="C497" i="1"/>
  <c r="D497" i="1"/>
  <c r="C498" i="1"/>
  <c r="D498" i="1"/>
  <c r="C499" i="1"/>
  <c r="D499" i="1"/>
  <c r="C500" i="1"/>
  <c r="D500" i="1"/>
  <c r="C462" i="1"/>
  <c r="D462" i="1"/>
  <c r="C463" i="1"/>
  <c r="D463" i="1"/>
  <c r="C464" i="1"/>
  <c r="D464" i="1"/>
  <c r="C465" i="1"/>
  <c r="D465" i="1"/>
  <c r="C466" i="1"/>
  <c r="D466" i="1"/>
  <c r="C467" i="1"/>
  <c r="D467" i="1"/>
  <c r="C468" i="1"/>
  <c r="D468" i="1"/>
  <c r="C469" i="1"/>
  <c r="D469" i="1"/>
  <c r="C470" i="1"/>
  <c r="D470" i="1"/>
  <c r="C451" i="1"/>
  <c r="C482" i="1" s="1"/>
  <c r="C452" i="1"/>
  <c r="C483" i="1" s="1"/>
  <c r="C453" i="1"/>
  <c r="C484" i="1" s="1"/>
  <c r="C454" i="1"/>
  <c r="C485" i="1" s="1"/>
  <c r="C455" i="1"/>
  <c r="C486" i="1" s="1"/>
  <c r="C456" i="1"/>
  <c r="C487" i="1" s="1"/>
  <c r="C457" i="1"/>
  <c r="C488" i="1" s="1"/>
  <c r="C458" i="1"/>
  <c r="C489" i="1" s="1"/>
  <c r="C459" i="1"/>
  <c r="C490" i="1" s="1"/>
  <c r="C441" i="1"/>
  <c r="D472" i="1" s="1"/>
  <c r="C442" i="1"/>
  <c r="D473" i="1" s="1"/>
  <c r="C443" i="1"/>
  <c r="C474" i="1" s="1"/>
  <c r="C444" i="1"/>
  <c r="C475" i="1" s="1"/>
  <c r="C445" i="1"/>
  <c r="C476" i="1" s="1"/>
  <c r="C446" i="1"/>
  <c r="D477" i="1" s="1"/>
  <c r="C447" i="1"/>
  <c r="C478" i="1" s="1"/>
  <c r="C448" i="1"/>
  <c r="C479" i="1" s="1"/>
  <c r="C449" i="1"/>
  <c r="C480" i="1" s="1"/>
  <c r="C923" i="1"/>
  <c r="C924" i="1"/>
  <c r="C925" i="1"/>
  <c r="C926" i="1"/>
  <c r="C914" i="1"/>
  <c r="C915" i="1"/>
  <c r="C916" i="1"/>
  <c r="C917" i="1"/>
  <c r="C905" i="1"/>
  <c r="C906" i="1"/>
  <c r="C907" i="1"/>
  <c r="C908" i="1"/>
  <c r="C896" i="1"/>
  <c r="C897" i="1"/>
  <c r="C898" i="1"/>
  <c r="C899" i="1"/>
  <c r="C887" i="1"/>
  <c r="C888" i="1"/>
  <c r="C889" i="1"/>
  <c r="C890" i="1"/>
  <c r="C130" i="1"/>
  <c r="C606" i="1"/>
  <c r="D606" i="1"/>
  <c r="E606" i="1" s="1"/>
  <c r="C607" i="1"/>
  <c r="D607" i="1"/>
  <c r="E607" i="1" s="1"/>
  <c r="C608" i="1"/>
  <c r="D608" i="1"/>
  <c r="E608" i="1" s="1"/>
  <c r="D605" i="1"/>
  <c r="E605" i="1" s="1"/>
  <c r="C605" i="1"/>
  <c r="C601" i="1"/>
  <c r="D601" i="1"/>
  <c r="E601" i="1" s="1"/>
  <c r="C602" i="1"/>
  <c r="D602" i="1"/>
  <c r="E602" i="1" s="1"/>
  <c r="C603" i="1"/>
  <c r="D603" i="1"/>
  <c r="E603" i="1" s="1"/>
  <c r="D600" i="1"/>
  <c r="E600" i="1" s="1"/>
  <c r="C600" i="1"/>
  <c r="C596" i="1"/>
  <c r="D596" i="1"/>
  <c r="E596" i="1" s="1"/>
  <c r="C597" i="1"/>
  <c r="D597" i="1"/>
  <c r="E597" i="1" s="1"/>
  <c r="C598" i="1"/>
  <c r="D598" i="1"/>
  <c r="E598" i="1" s="1"/>
  <c r="D595" i="1"/>
  <c r="E595" i="1" s="1"/>
  <c r="C595" i="1"/>
  <c r="C591" i="1"/>
  <c r="D591" i="1"/>
  <c r="E591" i="1" s="1"/>
  <c r="C592" i="1"/>
  <c r="D592" i="1"/>
  <c r="E592" i="1" s="1"/>
  <c r="C593" i="1"/>
  <c r="D593" i="1"/>
  <c r="E593" i="1" s="1"/>
  <c r="D590" i="1"/>
  <c r="E590" i="1" s="1"/>
  <c r="C590" i="1"/>
  <c r="C586" i="1"/>
  <c r="D586" i="1"/>
  <c r="E586" i="1" s="1"/>
  <c r="C587" i="1"/>
  <c r="D587" i="1"/>
  <c r="E587" i="1" s="1"/>
  <c r="C588" i="1"/>
  <c r="D588" i="1"/>
  <c r="E588" i="1" s="1"/>
  <c r="D585" i="1"/>
  <c r="E585" i="1" s="1"/>
  <c r="C585" i="1"/>
  <c r="C581" i="1"/>
  <c r="D581" i="1"/>
  <c r="E581" i="1" s="1"/>
  <c r="C582" i="1"/>
  <c r="D582" i="1"/>
  <c r="E582" i="1" s="1"/>
  <c r="C583" i="1"/>
  <c r="D583" i="1"/>
  <c r="E583" i="1" s="1"/>
  <c r="D580" i="1"/>
  <c r="E580" i="1" s="1"/>
  <c r="C580" i="1"/>
  <c r="C576" i="1"/>
  <c r="D576" i="1"/>
  <c r="E576" i="1" s="1"/>
  <c r="C577" i="1"/>
  <c r="D577" i="1"/>
  <c r="E577" i="1" s="1"/>
  <c r="C578" i="1"/>
  <c r="D578" i="1"/>
  <c r="E578" i="1" s="1"/>
  <c r="D575" i="1"/>
  <c r="E575" i="1" s="1"/>
  <c r="C575" i="1"/>
  <c r="C571" i="1"/>
  <c r="E571" i="1" s="1"/>
  <c r="C572" i="1"/>
  <c r="E572" i="1" s="1"/>
  <c r="C573" i="1"/>
  <c r="E573" i="1" s="1"/>
  <c r="C570" i="1"/>
  <c r="E570" i="1" s="1"/>
  <c r="C610" i="1"/>
  <c r="C611" i="1"/>
  <c r="C612" i="1"/>
  <c r="C613" i="1"/>
  <c r="C565" i="1"/>
  <c r="E565" i="1" s="1"/>
  <c r="C566" i="1"/>
  <c r="E566" i="1" s="1"/>
  <c r="C567" i="1"/>
  <c r="E567" i="1" s="1"/>
  <c r="C568" i="1"/>
  <c r="E568" i="1" s="1"/>
  <c r="C560" i="1"/>
  <c r="E560" i="1" s="1"/>
  <c r="C561" i="1"/>
  <c r="E561" i="1" s="1"/>
  <c r="C562" i="1"/>
  <c r="E562" i="1" s="1"/>
  <c r="C563" i="1"/>
  <c r="E563" i="1" s="1"/>
  <c r="E555" i="1"/>
  <c r="E556" i="1"/>
  <c r="E557" i="1"/>
  <c r="E558" i="1"/>
  <c r="C1693" i="1"/>
  <c r="C1689" i="1"/>
  <c r="C1199" i="1"/>
  <c r="E1199" i="1" s="1"/>
  <c r="C1207" i="1"/>
  <c r="E1207" i="1" s="1"/>
  <c r="C1208" i="1"/>
  <c r="E1208" i="1" s="1"/>
  <c r="C1232" i="1"/>
  <c r="E1232" i="1" s="1"/>
  <c r="C1240" i="1"/>
  <c r="E1240" i="1" s="1"/>
  <c r="C1241" i="1"/>
  <c r="E1241" i="1" s="1"/>
  <c r="C1221" i="1"/>
  <c r="E1221" i="1" s="1"/>
  <c r="C1229" i="1"/>
  <c r="E1229" i="1" s="1"/>
  <c r="C1230" i="1"/>
  <c r="E1230" i="1" s="1"/>
  <c r="C1210" i="1"/>
  <c r="E1210" i="1" s="1"/>
  <c r="C1218" i="1"/>
  <c r="E1218" i="1" s="1"/>
  <c r="C1219" i="1"/>
  <c r="E1219" i="1" s="1"/>
  <c r="C1188" i="1"/>
  <c r="E1188" i="1" s="1"/>
  <c r="C1196" i="1"/>
  <c r="E1196" i="1" s="1"/>
  <c r="C1197" i="1"/>
  <c r="E1197" i="1" s="1"/>
  <c r="E1177" i="1"/>
  <c r="E1166" i="1"/>
  <c r="C920" i="1"/>
  <c r="C921" i="1"/>
  <c r="C922" i="1"/>
  <c r="C911" i="1"/>
  <c r="C912" i="1"/>
  <c r="C913" i="1"/>
  <c r="C902" i="1"/>
  <c r="C903" i="1"/>
  <c r="C904" i="1"/>
  <c r="C893" i="1"/>
  <c r="C894" i="1"/>
  <c r="C895" i="1"/>
  <c r="C884" i="1"/>
  <c r="C885" i="1"/>
  <c r="C886" i="1"/>
  <c r="C1917" i="1"/>
  <c r="C656" i="1"/>
  <c r="E656" i="1" s="1"/>
  <c r="D636" i="1"/>
  <c r="E636" i="1" s="1"/>
  <c r="C636" i="1"/>
  <c r="C631" i="1"/>
  <c r="E631" i="1" s="1"/>
  <c r="C626" i="1"/>
  <c r="E626" i="1" s="1"/>
  <c r="E372" i="1"/>
  <c r="E373" i="1"/>
  <c r="E374" i="1"/>
  <c r="E365" i="1"/>
  <c r="E366" i="1"/>
  <c r="C1638" i="1"/>
  <c r="D1638" i="1"/>
  <c r="E1638" i="1"/>
  <c r="C1639" i="1"/>
  <c r="D1639" i="1"/>
  <c r="E1639" i="1"/>
  <c r="C1640" i="1"/>
  <c r="D1640" i="1"/>
  <c r="E1640" i="1"/>
  <c r="C1641" i="1"/>
  <c r="D1641" i="1"/>
  <c r="E1641" i="1"/>
  <c r="C1642" i="1"/>
  <c r="D1642" i="1"/>
  <c r="E1642" i="1"/>
  <c r="C1645" i="1"/>
  <c r="D1645" i="1"/>
  <c r="E1645" i="1"/>
  <c r="C1646" i="1"/>
  <c r="D1646" i="1"/>
  <c r="E1646" i="1"/>
  <c r="C1647" i="1"/>
  <c r="D1647" i="1"/>
  <c r="E1647" i="1"/>
  <c r="C1648" i="1"/>
  <c r="D1648" i="1"/>
  <c r="E1648" i="1"/>
  <c r="C1649" i="1"/>
  <c r="D1649" i="1"/>
  <c r="E1649" i="1"/>
  <c r="C1631" i="1"/>
  <c r="D1631" i="1"/>
  <c r="E1631" i="1"/>
  <c r="C1632" i="1"/>
  <c r="D1632" i="1"/>
  <c r="E1632" i="1"/>
  <c r="C1633" i="1"/>
  <c r="D1633" i="1"/>
  <c r="E1633" i="1"/>
  <c r="C1634" i="1"/>
  <c r="D1634" i="1"/>
  <c r="E1634" i="1"/>
  <c r="C1635" i="1"/>
  <c r="D1635" i="1"/>
  <c r="E1635" i="1"/>
  <c r="E689" i="1"/>
  <c r="E688" i="1"/>
  <c r="E685" i="1"/>
  <c r="E684" i="1"/>
  <c r="E680" i="1"/>
  <c r="E676" i="1"/>
  <c r="C672" i="1"/>
  <c r="E672" i="1" s="1"/>
  <c r="C668" i="1"/>
  <c r="E668" i="1" s="1"/>
  <c r="E664" i="1"/>
  <c r="E665" i="1"/>
  <c r="E660" i="1"/>
  <c r="E1999" i="1"/>
  <c r="E2006" i="1" s="1"/>
  <c r="C2006" i="1"/>
  <c r="C2004" i="1"/>
  <c r="C2002" i="1"/>
  <c r="D2002" i="1"/>
  <c r="C1379" i="1"/>
  <c r="C1377" i="1"/>
  <c r="C1375" i="1"/>
  <c r="E738" i="1"/>
  <c r="E739" i="1"/>
  <c r="E740" i="1"/>
  <c r="E741" i="1"/>
  <c r="C738" i="1"/>
  <c r="C739" i="1"/>
  <c r="C740" i="1"/>
  <c r="C741" i="1"/>
  <c r="E729" i="1"/>
  <c r="E730" i="1"/>
  <c r="E731" i="1"/>
  <c r="E732" i="1"/>
  <c r="C729" i="1"/>
  <c r="C730" i="1"/>
  <c r="C731" i="1"/>
  <c r="C732" i="1"/>
  <c r="E756" i="1"/>
  <c r="E757" i="1"/>
  <c r="E758" i="1"/>
  <c r="E759" i="1"/>
  <c r="C756" i="1"/>
  <c r="C757" i="1"/>
  <c r="C758" i="1"/>
  <c r="C759" i="1"/>
  <c r="E747" i="1"/>
  <c r="E748" i="1"/>
  <c r="E749" i="1"/>
  <c r="E750" i="1"/>
  <c r="C747" i="1"/>
  <c r="C748" i="1"/>
  <c r="C749" i="1"/>
  <c r="C750" i="1"/>
  <c r="E710" i="1"/>
  <c r="E711" i="1"/>
  <c r="E712" i="1"/>
  <c r="E713" i="1"/>
  <c r="E719" i="1"/>
  <c r="E720" i="1"/>
  <c r="E721" i="1"/>
  <c r="E722" i="1"/>
  <c r="C719" i="1"/>
  <c r="C720" i="1"/>
  <c r="C721" i="1"/>
  <c r="C722" i="1"/>
  <c r="C710" i="1"/>
  <c r="C711" i="1"/>
  <c r="C712" i="1"/>
  <c r="C713" i="1"/>
  <c r="E1265" i="1"/>
  <c r="C1265" i="1"/>
  <c r="E1261" i="1"/>
  <c r="C1261" i="1"/>
  <c r="E333" i="1"/>
  <c r="E338" i="1"/>
  <c r="E343" i="1"/>
  <c r="E348" i="1"/>
  <c r="E353" i="1"/>
  <c r="E358" i="1"/>
  <c r="E328" i="1"/>
  <c r="E357" i="1"/>
  <c r="E359" i="1"/>
  <c r="E360" i="1"/>
  <c r="E352" i="1"/>
  <c r="E354" i="1"/>
  <c r="E355" i="1"/>
  <c r="E347" i="1"/>
  <c r="E349" i="1"/>
  <c r="E350" i="1"/>
  <c r="E342" i="1"/>
  <c r="E344" i="1"/>
  <c r="E345" i="1"/>
  <c r="E337" i="1"/>
  <c r="E339" i="1"/>
  <c r="E340" i="1"/>
  <c r="E332" i="1"/>
  <c r="E334" i="1"/>
  <c r="E335" i="1"/>
  <c r="E327" i="1"/>
  <c r="E329" i="1"/>
  <c r="E330" i="1"/>
  <c r="E138" i="1"/>
  <c r="E136" i="1"/>
  <c r="C1591" i="1"/>
  <c r="D1591" i="1"/>
  <c r="E1591" i="1"/>
  <c r="E1595" i="1"/>
  <c r="D1595" i="1"/>
  <c r="C1595" i="1"/>
  <c r="E1593" i="1"/>
  <c r="D1593" i="1"/>
  <c r="C1593" i="1"/>
  <c r="E1589" i="1"/>
  <c r="D1589" i="1"/>
  <c r="C1589" i="1"/>
  <c r="E1587" i="1"/>
  <c r="D1587" i="1"/>
  <c r="C1587" i="1"/>
  <c r="E1585" i="1"/>
  <c r="C1585" i="1"/>
  <c r="E1583" i="1"/>
  <c r="C1583" i="1"/>
  <c r="E1581" i="1"/>
  <c r="C1581" i="1"/>
  <c r="E1579" i="1"/>
  <c r="C1579" i="1"/>
  <c r="C1810" i="1"/>
  <c r="C1820" i="1" s="1"/>
  <c r="D1810" i="1"/>
  <c r="D1820" i="1" s="1"/>
  <c r="E1810" i="1"/>
  <c r="E1818" i="1" s="1"/>
  <c r="E1807" i="1"/>
  <c r="E1812" i="1" s="1"/>
  <c r="C1807" i="1"/>
  <c r="C1812" i="1" s="1"/>
  <c r="E1419" i="1"/>
  <c r="C1419" i="1"/>
  <c r="E1417" i="1"/>
  <c r="C1417" i="1"/>
  <c r="E1415" i="1"/>
  <c r="C1415" i="1"/>
  <c r="E1411" i="1"/>
  <c r="E1413" i="1"/>
  <c r="C1413" i="1"/>
  <c r="C1411" i="1"/>
  <c r="C1610" i="1"/>
  <c r="C1608" i="1"/>
  <c r="C1606" i="1"/>
  <c r="C1604" i="1"/>
  <c r="C1602" i="1"/>
  <c r="E845" i="1"/>
  <c r="E838" i="1"/>
  <c r="C472" i="1" l="1"/>
  <c r="D476" i="1"/>
  <c r="D484" i="1"/>
  <c r="D480" i="1"/>
  <c r="D490" i="1"/>
  <c r="D482" i="1"/>
  <c r="D475" i="1"/>
  <c r="D488" i="1"/>
  <c r="D479" i="1"/>
  <c r="D486" i="1"/>
  <c r="C477" i="1"/>
  <c r="C473" i="1"/>
  <c r="D478" i="1"/>
  <c r="D474" i="1"/>
  <c r="D489" i="1"/>
  <c r="D487" i="1"/>
  <c r="D485" i="1"/>
  <c r="D483" i="1"/>
  <c r="E2002" i="1"/>
  <c r="E2004" i="1"/>
  <c r="D1812" i="1"/>
  <c r="C1822" i="1"/>
  <c r="C1818" i="1"/>
  <c r="C1816" i="1"/>
  <c r="E1816" i="1"/>
  <c r="D1818" i="1"/>
  <c r="C1814" i="1"/>
  <c r="E1822" i="1"/>
  <c r="D1816" i="1"/>
  <c r="E1814" i="1"/>
  <c r="D1822" i="1"/>
  <c r="E1820" i="1"/>
  <c r="D1814" i="1"/>
  <c r="E140" i="1"/>
  <c r="C134" i="1"/>
  <c r="E134" i="1" s="1"/>
  <c r="E132" i="1"/>
  <c r="E130" i="1"/>
  <c r="E128" i="1"/>
  <c r="E107" i="1"/>
  <c r="E109" i="1"/>
  <c r="E111" i="1"/>
  <c r="E113" i="1"/>
  <c r="E115" i="1"/>
  <c r="E117" i="1"/>
  <c r="E119" i="1"/>
  <c r="E121" i="1"/>
  <c r="E123" i="1"/>
  <c r="C1306" i="1"/>
  <c r="E1306" i="1" s="1"/>
  <c r="E1298" i="1"/>
  <c r="C1304" i="1"/>
  <c r="E1304" i="1" s="1"/>
  <c r="C1302" i="1"/>
  <c r="E1302" i="1" s="1"/>
  <c r="C1300" i="1"/>
  <c r="E1300" i="1" s="1"/>
  <c r="E144" i="1"/>
  <c r="E142" i="1"/>
  <c r="C1854" i="1"/>
  <c r="D1854" i="1"/>
  <c r="E1854" i="1"/>
  <c r="C1852" i="1"/>
  <c r="C1856" i="1" s="1"/>
  <c r="D1852" i="1"/>
  <c r="D1856" i="1" s="1"/>
  <c r="C1357" i="1"/>
  <c r="D1357" i="1"/>
  <c r="E1357" i="1"/>
  <c r="C1353" i="1"/>
  <c r="D1353" i="1"/>
  <c r="E1353" i="1"/>
  <c r="C1349" i="1"/>
  <c r="D1349" i="1"/>
  <c r="E1349" i="1"/>
  <c r="C1345" i="1"/>
  <c r="D1345" i="1"/>
  <c r="E1345" i="1"/>
  <c r="C1341" i="1"/>
  <c r="D1341" i="1"/>
  <c r="E1341" i="1"/>
  <c r="C1331" i="1"/>
  <c r="D1331" i="1"/>
  <c r="E1331" i="1"/>
  <c r="C1327" i="1"/>
  <c r="D1327" i="1"/>
  <c r="E1327" i="1"/>
  <c r="C1323" i="1"/>
  <c r="D1323" i="1"/>
  <c r="E1323" i="1"/>
  <c r="C1319" i="1"/>
  <c r="D1319" i="1"/>
  <c r="E1319" i="1"/>
  <c r="C1315" i="1"/>
  <c r="D1315" i="1"/>
  <c r="E1315" i="1"/>
  <c r="C2018" i="1"/>
  <c r="C2016" i="1"/>
  <c r="C2014" i="1"/>
  <c r="D2014" i="1"/>
  <c r="E2011" i="1"/>
  <c r="E2014" i="1" s="1"/>
  <c r="E36" i="1"/>
  <c r="E32" i="1"/>
  <c r="E28" i="1"/>
  <c r="E24" i="1"/>
  <c r="E20" i="1"/>
  <c r="E16" i="1"/>
  <c r="E12" i="1"/>
  <c r="C1742" i="1"/>
  <c r="D1742" i="1"/>
  <c r="C1743" i="1"/>
  <c r="D1743" i="1"/>
  <c r="C1744" i="1"/>
  <c r="D1744" i="1"/>
  <c r="C1746" i="1"/>
  <c r="D1746" i="1"/>
  <c r="C1747" i="1"/>
  <c r="D1747" i="1"/>
  <c r="C1748" i="1"/>
  <c r="D1748" i="1"/>
  <c r="E2018" i="1" l="1"/>
  <c r="E2016" i="1"/>
  <c r="C1644" i="1"/>
  <c r="D1644" i="1"/>
  <c r="E1644" i="1"/>
  <c r="C1637" i="1"/>
  <c r="D1637" i="1"/>
  <c r="E1637" i="1"/>
  <c r="C1630" i="1"/>
  <c r="D1630" i="1"/>
  <c r="E1630" i="1"/>
  <c r="D1669" i="1"/>
  <c r="C1669" i="1"/>
  <c r="D1660" i="1"/>
  <c r="C1660" i="1"/>
  <c r="D1665" i="1"/>
  <c r="D1667" i="1" s="1"/>
  <c r="C1665" i="1"/>
  <c r="C1667" i="1" s="1"/>
  <c r="E1473" i="1" l="1"/>
  <c r="D1473" i="1"/>
  <c r="C1473" i="1"/>
  <c r="D1027" i="1" l="1"/>
  <c r="C1027" i="1"/>
  <c r="D1368" i="1" l="1"/>
  <c r="E1368" i="1"/>
  <c r="C1368" i="1"/>
  <c r="D1366" i="1"/>
  <c r="E1366" i="1"/>
  <c r="C1366" i="1"/>
  <c r="C1385" i="1"/>
  <c r="D1385" i="1"/>
  <c r="E1385" i="1"/>
  <c r="E1915" i="1" l="1"/>
  <c r="E1917" i="1" s="1"/>
  <c r="E1685" i="1" l="1"/>
  <c r="C1676" i="1"/>
  <c r="D1676" i="1"/>
  <c r="E1676" i="1"/>
  <c r="C1480" i="1" l="1"/>
  <c r="D1480" i="1"/>
  <c r="E1480" i="1"/>
  <c r="E102" i="1"/>
  <c r="E100" i="1"/>
  <c r="E98" i="1"/>
  <c r="E96" i="1"/>
  <c r="E94" i="1"/>
  <c r="E92" i="1"/>
  <c r="E90" i="1"/>
  <c r="E88" i="1"/>
  <c r="E84" i="1"/>
  <c r="E82" i="1"/>
  <c r="E80" i="1"/>
  <c r="E78" i="1"/>
  <c r="E76" i="1"/>
  <c r="E74" i="1"/>
  <c r="E72" i="1"/>
  <c r="C1961" i="1"/>
  <c r="D1961" i="1"/>
  <c r="C1963" i="1"/>
  <c r="D1963" i="1"/>
  <c r="C1956" i="1"/>
  <c r="D1956" i="1"/>
  <c r="C1958" i="1"/>
  <c r="D1958" i="1"/>
  <c r="C1757" i="1" l="1"/>
  <c r="D1757" i="1"/>
  <c r="E1757" i="1"/>
  <c r="C1714" i="1" l="1"/>
  <c r="D1714" i="1"/>
  <c r="E1714" i="1"/>
  <c r="E1487" i="1" l="1"/>
  <c r="D1489" i="1"/>
  <c r="C1489" i="1"/>
  <c r="C1487" i="1"/>
  <c r="E1489" i="1" l="1"/>
  <c r="D1487" i="1"/>
  <c r="E1142" i="1" l="1"/>
  <c r="D1142" i="1"/>
  <c r="C1142" i="1"/>
  <c r="C1448" i="1" l="1"/>
  <c r="D1448" i="1"/>
  <c r="E1448" i="1"/>
  <c r="C1464" i="1" l="1"/>
  <c r="C1466" i="1" s="1"/>
  <c r="D1464" i="1"/>
  <c r="D1466" i="1" s="1"/>
  <c r="E1464" i="1"/>
  <c r="E1466" i="1" s="1"/>
  <c r="C1784" i="1" l="1"/>
  <c r="D1784" i="1"/>
  <c r="E1784" i="1"/>
  <c r="C1562" i="1" l="1"/>
  <c r="D1562" i="1"/>
  <c r="C1557" i="1"/>
  <c r="D1557" i="1"/>
  <c r="C1771" i="1" l="1"/>
  <c r="D1771" i="1"/>
  <c r="E1771" i="1"/>
  <c r="C1769" i="1"/>
  <c r="D1769" i="1"/>
  <c r="E1769" i="1"/>
  <c r="C1755" i="1"/>
  <c r="D1755" i="1"/>
  <c r="E1755" i="1"/>
  <c r="C1455" i="1" l="1"/>
  <c r="D1455" i="1"/>
  <c r="D1460" i="1"/>
  <c r="E1458" i="1"/>
  <c r="E1460" i="1" s="1"/>
  <c r="C1458" i="1"/>
  <c r="C1460" i="1" s="1"/>
  <c r="E1455" i="1"/>
  <c r="D1800" i="1" l="1"/>
  <c r="E1800" i="1"/>
  <c r="C1800" i="1"/>
  <c r="C1794" i="1"/>
  <c r="C1792" i="1"/>
  <c r="C1790" i="1"/>
</calcChain>
</file>

<file path=xl/sharedStrings.xml><?xml version="1.0" encoding="utf-8"?>
<sst xmlns="http://schemas.openxmlformats.org/spreadsheetml/2006/main" count="1587" uniqueCount="682">
  <si>
    <t>شتيجن برجر التحرير</t>
  </si>
  <si>
    <t>من</t>
  </si>
  <si>
    <t>الى</t>
  </si>
  <si>
    <t>مفردة</t>
  </si>
  <si>
    <t>مزدوجة</t>
  </si>
  <si>
    <t>ثلاثية</t>
  </si>
  <si>
    <t>ملاحظات</t>
  </si>
  <si>
    <t>بدون افطار</t>
  </si>
  <si>
    <t>بالافطار</t>
  </si>
  <si>
    <t xml:space="preserve">بدون افطار </t>
  </si>
  <si>
    <t xml:space="preserve">امبيريال سويت </t>
  </si>
  <si>
    <t>فندق سفير القاهرة</t>
  </si>
  <si>
    <t>بدون فطار</t>
  </si>
  <si>
    <t>N/A</t>
  </si>
  <si>
    <t xml:space="preserve">فندق فيرمونت نيل سيتى </t>
  </si>
  <si>
    <t>5 نجوم</t>
  </si>
  <si>
    <t>4 نجوم</t>
  </si>
  <si>
    <t xml:space="preserve">فور سيزون نايل بلازا </t>
  </si>
  <si>
    <t>فور سيزون فيرست ريذيدنس</t>
  </si>
  <si>
    <t>ريتز كارلتون</t>
  </si>
  <si>
    <t xml:space="preserve">ماريوت عمر الخيام </t>
  </si>
  <si>
    <t xml:space="preserve">فيرمونت نايل سيتى </t>
  </si>
  <si>
    <t xml:space="preserve">سميراميس </t>
  </si>
  <si>
    <t>شيراتون</t>
  </si>
  <si>
    <t xml:space="preserve">جراند نايل تاور </t>
  </si>
  <si>
    <t xml:space="preserve">كونراد </t>
  </si>
  <si>
    <t>رمسيس هيلتون</t>
  </si>
  <si>
    <t xml:space="preserve">هيلتون الزمالك </t>
  </si>
  <si>
    <t xml:space="preserve">سفير الدقي </t>
  </si>
  <si>
    <t xml:space="preserve">فنادق وسط البلد 4 نجوم : </t>
  </si>
  <si>
    <t>هيلتون مبني التجاره</t>
  </si>
  <si>
    <t>نوفيتل البرج</t>
  </si>
  <si>
    <t xml:space="preserve">بيراميزا الدقي </t>
  </si>
  <si>
    <t xml:space="preserve">جولدن توليب فلامنكو </t>
  </si>
  <si>
    <t xml:space="preserve">نايل فيو الزمالك </t>
  </si>
  <si>
    <t>هورايزون شهرذاد</t>
  </si>
  <si>
    <t xml:space="preserve">ام كلثوم </t>
  </si>
  <si>
    <t xml:space="preserve">النبيله </t>
  </si>
  <si>
    <t xml:space="preserve">اطلس الزمالك </t>
  </si>
  <si>
    <t>جولدن ان ( امون سابقا )</t>
  </si>
  <si>
    <t xml:space="preserve"> سميراميس </t>
  </si>
  <si>
    <t xml:space="preserve">شتيجنبرجر التحرير </t>
  </si>
  <si>
    <t>كمبنيسكي نايل</t>
  </si>
  <si>
    <t>سوفيتيل الجزيرة</t>
  </si>
  <si>
    <t xml:space="preserve">سوفيتيل الجزيرة </t>
  </si>
  <si>
    <t xml:space="preserve">    غرف فيرمونت  /33m2/ مدينة + شباك </t>
  </si>
  <si>
    <t>غرفة ديلوكس/33m2/ نيل اطلالة جانبية+شباك</t>
  </si>
  <si>
    <t>غرفة ديلوكس نيل  /33m2/ اطلالة كاملة+ شباك</t>
  </si>
  <si>
    <t>غرف ديلوكس على المدينه/33m2 / بلكونة. (من الدور الـ 20 الى الدور الـ 28 )</t>
  </si>
  <si>
    <t>غرف ديلوكس على النيل/33m2 / بلكونة(من الدور الـ 20 الى الدور الـ 28 )</t>
  </si>
  <si>
    <t xml:space="preserve">غرف بيرميم /32m2/ اطلالة جانبية </t>
  </si>
  <si>
    <t>غرف لاكشيرى/32m2/ اطلالة  كاملة+بلكونة</t>
  </si>
  <si>
    <t>غرف مانيفيكو/32m2/ اطلالة  كاملة+بلكونة</t>
  </si>
  <si>
    <t>غرف بيرميم /32m2/ اطلالة جانبية</t>
  </si>
  <si>
    <t>غرف لاكشيرى كلوب /32m2/ اطلالة  كاملة+بلكونة</t>
  </si>
  <si>
    <t>برستيج سويت/65m2/غرفة  صالة + اطلالة امامية نيل + بلكونة</t>
  </si>
  <si>
    <t>برستيج سويت بانوراميك /65m2/غرفة  صالة + اطلالة  كلية نيل + بلكونة</t>
  </si>
  <si>
    <t>اوبرا سويت/70m2/اطلالة نيل  غرفة  صالة كبيرة  + حمامين .</t>
  </si>
  <si>
    <t xml:space="preserve">غرف استاندر/27m2/اطلالة مدينة /شباك </t>
  </si>
  <si>
    <t>غرف ديلوكس/27m2</t>
  </si>
  <si>
    <t>غرف باطلاله جانبيه على النيل/27m2</t>
  </si>
  <si>
    <t xml:space="preserve">جونيور سويت/40m2/غرفة و صالة </t>
  </si>
  <si>
    <t xml:space="preserve">سويت كابيتال/80m2/غرفة و صالة و حمامين </t>
  </si>
  <si>
    <t>غرف استاندر 24m2/بلكونة</t>
  </si>
  <si>
    <t xml:space="preserve">غرف ديلوكس مدينة30m2/ بلكونة </t>
  </si>
  <si>
    <t xml:space="preserve">غرف اكزيكتيف35m2/ بلكونة </t>
  </si>
  <si>
    <r>
      <t xml:space="preserve">غرف الفيرمونت جولد33m2/اطلالة جانبية+ شباك </t>
    </r>
    <r>
      <rPr>
        <b/>
        <sz val="36"/>
        <color rgb="FFC00000"/>
        <rFont val="Garamond"/>
        <family val="1"/>
      </rPr>
      <t>( الافطار في اللاونش حرف FG )</t>
    </r>
  </si>
  <si>
    <r>
      <t xml:space="preserve">غرف الفيرمونت جولد على النيل/33m2/اطلالة كاملة+شباك   </t>
    </r>
    <r>
      <rPr>
        <b/>
        <sz val="36"/>
        <color rgb="FFC00000"/>
        <rFont val="Garamond"/>
        <family val="1"/>
      </rPr>
      <t>( الافطار في اللاونش حرف FG )</t>
    </r>
  </si>
  <si>
    <r>
      <t xml:space="preserve">غرف السجنيتشر/56m2 / اطلالة نيل+بلكونة </t>
    </r>
    <r>
      <rPr>
        <b/>
        <sz val="36"/>
        <color rgb="FFC00000"/>
        <rFont val="Garamond"/>
        <family val="1"/>
      </rPr>
      <t xml:space="preserve"> ( الافطار في اللاونش حرف FG )</t>
    </r>
  </si>
  <si>
    <t xml:space="preserve">بدون الافطار   </t>
  </si>
  <si>
    <t>ريجيس القاهره</t>
  </si>
  <si>
    <t>N\A</t>
  </si>
  <si>
    <t>نوفوتيل المطار</t>
  </si>
  <si>
    <t xml:space="preserve">لو باساج </t>
  </si>
  <si>
    <t>مريديان المطار</t>
  </si>
  <si>
    <t xml:space="preserve">نوفتيل المطار </t>
  </si>
  <si>
    <t xml:space="preserve">بالافطار </t>
  </si>
  <si>
    <t xml:space="preserve">غرف استاندرد </t>
  </si>
  <si>
    <t xml:space="preserve">غرف سوبريور </t>
  </si>
  <si>
    <t>شيراتون القاهره</t>
  </si>
  <si>
    <t xml:space="preserve"> الخليجي و الميدل ايست</t>
  </si>
  <si>
    <t>غرف ديلوكس على المدينه او حمام السباحه/38m2/ بلكونة</t>
  </si>
  <si>
    <t>فندق نوفتيل البرج</t>
  </si>
  <si>
    <t xml:space="preserve">غرف استاندر علي المدينه </t>
  </si>
  <si>
    <t xml:space="preserve">غرف استاندر علي النيل </t>
  </si>
  <si>
    <t xml:space="preserve">جونيور سويت </t>
  </si>
  <si>
    <t xml:space="preserve">سوبريور سويت </t>
  </si>
  <si>
    <t xml:space="preserve">رمسيس هيلتون </t>
  </si>
  <si>
    <t>غرف كورنر على المدينه/44m2/بلكونة</t>
  </si>
  <si>
    <t>غرف كورنر على النيل/44m2/بلكونة</t>
  </si>
  <si>
    <t>جميع الجنسيات</t>
  </si>
  <si>
    <t xml:space="preserve">فنادق مصر الجديده  :  </t>
  </si>
  <si>
    <t xml:space="preserve">سونستا </t>
  </si>
  <si>
    <t xml:space="preserve">هيلتون تاور </t>
  </si>
  <si>
    <t xml:space="preserve">هيلتون هليوبليس </t>
  </si>
  <si>
    <t xml:space="preserve">راديسون بلو </t>
  </si>
  <si>
    <t>توليب الجلاء</t>
  </si>
  <si>
    <t xml:space="preserve">ذا عابريال </t>
  </si>
  <si>
    <t>ذا جارد ( فندق الحرس )</t>
  </si>
  <si>
    <t xml:space="preserve">توليب جولدن بلازا </t>
  </si>
  <si>
    <t>جولدن بارك</t>
  </si>
  <si>
    <t>البارون</t>
  </si>
  <si>
    <t xml:space="preserve">رويال مارشال </t>
  </si>
  <si>
    <t>سيزار</t>
  </si>
  <si>
    <t>جولدن كارفان ( السبع عمارات )</t>
  </si>
  <si>
    <t xml:space="preserve">فندق كونكورد السلام </t>
  </si>
  <si>
    <t xml:space="preserve">بدون فطار </t>
  </si>
  <si>
    <t xml:space="preserve">جميع الجنسيات </t>
  </si>
  <si>
    <t>غرف استاندرد</t>
  </si>
  <si>
    <t xml:space="preserve">بالافطار  </t>
  </si>
  <si>
    <t xml:space="preserve">الـــمـــا ســـة  </t>
  </si>
  <si>
    <t xml:space="preserve">غرف ستاندرد </t>
  </si>
  <si>
    <t>غرف ديلوكس</t>
  </si>
  <si>
    <t xml:space="preserve">جويل سبورت سيتي </t>
  </si>
  <si>
    <t xml:space="preserve"> هلنان لاند مارك</t>
  </si>
  <si>
    <t xml:space="preserve">لوكشرى هوتيل </t>
  </si>
  <si>
    <t>تريامف</t>
  </si>
  <si>
    <t>دوسيت تانى لايك فيو</t>
  </si>
  <si>
    <t xml:space="preserve"> رويال مكسيم كيمبنسكي  التجمع</t>
  </si>
  <si>
    <t>فندق توليب النرجس  ( شارع التسعين )</t>
  </si>
  <si>
    <t>فندق توليب الرحاب طريق مصر السويس</t>
  </si>
  <si>
    <t xml:space="preserve"> توليب سبورت سيتى زهراء الحى العاشر</t>
  </si>
  <si>
    <t xml:space="preserve">دوسيت تانى لايك فيو </t>
  </si>
  <si>
    <t xml:space="preserve">جميع الجنسيات  </t>
  </si>
  <si>
    <t xml:space="preserve">غرف كلوب </t>
  </si>
  <si>
    <t>دوسيت سويت  غرفة واحده + ريسبشن ( 2 كبار + 2 اطفال )</t>
  </si>
  <si>
    <t>سويت غرفتين نوم + ريسبشن  ( 4 كبار + 2 اطفال )</t>
  </si>
  <si>
    <t>سويت 3 غرف + ريسبشن  ( 6 كبار + 2 اطفال)</t>
  </si>
  <si>
    <t>توليب الجلاء  خليجي وميدل ايست</t>
  </si>
  <si>
    <t xml:space="preserve">غرف ستاندر </t>
  </si>
  <si>
    <t>سويت اكزيكتيف</t>
  </si>
  <si>
    <t xml:space="preserve">هيلتون الزمالك  </t>
  </si>
  <si>
    <t xml:space="preserve">الخليجي </t>
  </si>
  <si>
    <t>انتركونينتال سيتى ستارز</t>
  </si>
  <si>
    <t xml:space="preserve">غرف استاندر </t>
  </si>
  <si>
    <t xml:space="preserve">بالافطـــــــــــار </t>
  </si>
  <si>
    <t xml:space="preserve">سجنتشر سويت غرفة نوم </t>
  </si>
  <si>
    <t xml:space="preserve">سجنتشر سويت غرفتين نوم </t>
  </si>
  <si>
    <t xml:space="preserve">رويال سويت </t>
  </si>
  <si>
    <t xml:space="preserve">الاقصر سويت </t>
  </si>
  <si>
    <t xml:space="preserve">من </t>
  </si>
  <si>
    <t xml:space="preserve">الى </t>
  </si>
  <si>
    <t>من 01 - 05</t>
  </si>
  <si>
    <t>من 06 - 14</t>
  </si>
  <si>
    <t>من 15 - 29</t>
  </si>
  <si>
    <t>من 30 +</t>
  </si>
  <si>
    <t>مدة الاقامة ( عدد الليالى )</t>
  </si>
  <si>
    <t xml:space="preserve">استوديو سويت </t>
  </si>
  <si>
    <t xml:space="preserve">سويت غرفة نوم 02 فرد </t>
  </si>
  <si>
    <t>سويت غرفتين نوم   04 فرد</t>
  </si>
  <si>
    <t xml:space="preserve">سويت 3 غرف نوم   06 فرد </t>
  </si>
  <si>
    <t>بينتا هاوس</t>
  </si>
  <si>
    <t xml:space="preserve"> هوليداي ان سيتى ستارز </t>
  </si>
  <si>
    <t>غرف استاندر</t>
  </si>
  <si>
    <t>ديلوكس سويت</t>
  </si>
  <si>
    <t xml:space="preserve">غرف ديلوكس </t>
  </si>
  <si>
    <t xml:space="preserve">ستاي بريدج سيتى ستارز </t>
  </si>
  <si>
    <t xml:space="preserve">ستوديو سويت </t>
  </si>
  <si>
    <t>سويت غرفة نوم استاندرد</t>
  </si>
  <si>
    <t xml:space="preserve">سويت غرفة نوم اكزيكتف </t>
  </si>
  <si>
    <t xml:space="preserve">سويت غرفتين نوم ستاندر </t>
  </si>
  <si>
    <t xml:space="preserve">سويت غرفتين نوم اكزيكتف </t>
  </si>
  <si>
    <t xml:space="preserve">سويت ثلاث غرف نوم ديلوكس </t>
  </si>
  <si>
    <t xml:space="preserve">سويت بنت هاووس غرفتين نوم </t>
  </si>
  <si>
    <t>سويت بنت هاووس 3 غرف نوم</t>
  </si>
  <si>
    <t xml:space="preserve">فندق كيمبنسكى النيل  </t>
  </si>
  <si>
    <t>غرف ديلوكس المدينة /36m2 /سرير كبير فقط+ بلكونة</t>
  </si>
  <si>
    <t xml:space="preserve"> غرف السوبيرير على النيل/33m2/سريرين منفصلين فقط + شباك</t>
  </si>
  <si>
    <t xml:space="preserve"> الغرف الديلوكس على النيل /36m2/بلكونة</t>
  </si>
  <si>
    <t>مدينة جونيو سويت/56m2/ غرفة و صالة + بلكونة +حماماين</t>
  </si>
  <si>
    <t>مدينة ديلوكس سويت /100m2/غرفة و صالة و حمامين + مطبخ+ شباك</t>
  </si>
  <si>
    <t>نيل ديلوكس سويت /100m2/غرفة و صالة و حمامين + مطبخ+ بلكونة</t>
  </si>
  <si>
    <t xml:space="preserve">فندق هيلتون هليوبوليس </t>
  </si>
  <si>
    <t xml:space="preserve">غرف سوبيريور </t>
  </si>
  <si>
    <t>غرف علي حمام السباحة</t>
  </si>
  <si>
    <t>فورسيزون فيرست ريزدنس</t>
  </si>
  <si>
    <t xml:space="preserve"> للخليجى و ميدل ايست فقط</t>
  </si>
  <si>
    <t>بدون افـطـــار</t>
  </si>
  <si>
    <t>سويت على المدينه/108m2/اطلالة مدينة+غرفة و صالة+ بلكونة</t>
  </si>
  <si>
    <t>بريميم سويت/100m2/اطلالة حديقة + غرفة و صالة و مطبخ+شباك</t>
  </si>
  <si>
    <t>ديبلوماتيك سويت/108m2/اطلالة حديقة واهرام/ غرفة و صالة + بلكونة</t>
  </si>
  <si>
    <t>فور سيزون سويت /78m2/اطلالة حمام سباحة و نيل جانبية غرفة و صالة +شباك</t>
  </si>
  <si>
    <t>بريميم ديلوكس سويت/100m2/  اطلالة حديقة/ غرفة و صالة و مطبخ + شباك</t>
  </si>
  <si>
    <t xml:space="preserve">فندق ريتز كارلتون النيل </t>
  </si>
  <si>
    <t>بدون افطــــــار</t>
  </si>
  <si>
    <t xml:space="preserve">أكزيكتيف سويت مطل على النيل/96m2 </t>
  </si>
  <si>
    <t xml:space="preserve">ماريوت الزمالك </t>
  </si>
  <si>
    <t>غرف ديلوكس مدينة/32m2+ بلكونة</t>
  </si>
  <si>
    <t>فندق جولدن أن ( أمــون سابقا )</t>
  </si>
  <si>
    <t>سويت غرفتين</t>
  </si>
  <si>
    <t xml:space="preserve">فندق كليوباترا </t>
  </si>
  <si>
    <t>3 نجوم</t>
  </si>
  <si>
    <t xml:space="preserve"> جونيور سويت </t>
  </si>
  <si>
    <t xml:space="preserve">فندق لو باساج </t>
  </si>
  <si>
    <t xml:space="preserve">غرف ستاندرد  </t>
  </si>
  <si>
    <t xml:space="preserve">فنادق المطار  </t>
  </si>
  <si>
    <t xml:space="preserve"> سانت ريجيس نايل القاهره </t>
  </si>
  <si>
    <t xml:space="preserve">للافطار اضافة 20 $ للفرد في الليلة </t>
  </si>
  <si>
    <t>غرف بول فيو/27m2</t>
  </si>
  <si>
    <t>ميتروبليوشان سويت (66 sq Partial Nile view)</t>
  </si>
  <si>
    <t>استور سويت (80 sq Full Nile view)</t>
  </si>
  <si>
    <t>ريجيس سويت (94 sq Full Nile view)</t>
  </si>
  <si>
    <t>غرفة سوبيريرمطلة عل مدينة ( 45 متر سيتى فيو)</t>
  </si>
  <si>
    <t>غرف استور اطلاله كامله علي النيل  ( 45 متر اطلاله نايل مباشر )</t>
  </si>
  <si>
    <t>غرف تاور</t>
  </si>
  <si>
    <t xml:space="preserve">ويستن جولف   </t>
  </si>
  <si>
    <t>غرف كلاسيك</t>
  </si>
  <si>
    <t xml:space="preserve"> بالافطار</t>
  </si>
  <si>
    <t xml:space="preserve">فندق تريامف لاكشرى التجمع </t>
  </si>
  <si>
    <t xml:space="preserve">فندق رويال مكسيم كيمبنسكي </t>
  </si>
  <si>
    <t>غرف ديلوكس تطل علي المدينه</t>
  </si>
  <si>
    <t>غرف ديلوكس تطل علي حمام السباحه</t>
  </si>
  <si>
    <t>ماكسيم سويت</t>
  </si>
  <si>
    <t>غرف ستاندرد</t>
  </si>
  <si>
    <t xml:space="preserve"> جميع الجنسيات </t>
  </si>
  <si>
    <t xml:space="preserve">فورسيزون  نايل بلازا </t>
  </si>
  <si>
    <t xml:space="preserve">غرفة سوبيرير/ 46m2/مطلة عل مدينة +شبااك </t>
  </si>
  <si>
    <t>غرقة ديلوكس/ 46m2/مطل حمام سباحة او مدينة + بلكونة</t>
  </si>
  <si>
    <t>غرف على النيل/46m2/ مطلة عل نيل + بلكونة</t>
  </si>
  <si>
    <t xml:space="preserve">فنادق اكتوبر  :  </t>
  </si>
  <si>
    <t xml:space="preserve">هيلتون بيراميدز جولف </t>
  </si>
  <si>
    <t xml:space="preserve">موفنبيك ميديا سيتى </t>
  </si>
  <si>
    <t>هلنان دريم لاند</t>
  </si>
  <si>
    <t xml:space="preserve">نوفوتيل اكتوبر </t>
  </si>
  <si>
    <t>جونيور سويت</t>
  </si>
  <si>
    <t xml:space="preserve"> هيلتون بيراميدز جولف 6 اكتوبر </t>
  </si>
  <si>
    <t>فندق سويس ان بيراميدز جولف أكتوبر</t>
  </si>
  <si>
    <t>غرف سوبيريور</t>
  </si>
  <si>
    <t>كورنيش سويت/59m2/ اطلالة عل نيل +غرفة+ صالة +  شباك</t>
  </si>
  <si>
    <t>فورسيزون اكزكتيف  سويت/84m2/اطلالة عل نيل+غرفة+صالة+بلكونة</t>
  </si>
  <si>
    <t xml:space="preserve">ديبلوماتيك  سويت/96m2/اطلالة عل نيل+غرفة+ صالة+حمامين+بلكونة </t>
  </si>
  <si>
    <t xml:space="preserve">فندق هوليداى اكسبريس  </t>
  </si>
  <si>
    <t>للافطار 10 $ للفرد</t>
  </si>
  <si>
    <t>فندق بيراميزا الدقى</t>
  </si>
  <si>
    <t>سويس ان نايل</t>
  </si>
  <si>
    <t xml:space="preserve">فندق جي دبليو ماريوت </t>
  </si>
  <si>
    <t>غرف ديلوكس علي حمام السباحه او الجولف</t>
  </si>
  <si>
    <t>فندق رينسانس ميراج سيتي</t>
  </si>
  <si>
    <t>غرف ديلوكس تطل الحديقه اوعلي حمام السباحه</t>
  </si>
  <si>
    <r>
      <t>غرف ديلوكس (</t>
    </r>
    <r>
      <rPr>
        <b/>
        <sz val="36"/>
        <color rgb="FFFF0000"/>
        <rFont val="Garamond"/>
        <family val="1"/>
      </rPr>
      <t xml:space="preserve"> الماسه 2 </t>
    </r>
    <r>
      <rPr>
        <b/>
        <sz val="36"/>
        <color theme="1" tint="4.9989318521683403E-2"/>
        <rFont val="Garamond"/>
        <family val="1"/>
      </rPr>
      <t>)</t>
    </r>
  </si>
  <si>
    <r>
      <t>غرف ستاندرد (</t>
    </r>
    <r>
      <rPr>
        <b/>
        <sz val="36"/>
        <color rgb="FFFF0000"/>
        <rFont val="Garamond"/>
        <family val="1"/>
      </rPr>
      <t xml:space="preserve"> الماسه 1</t>
    </r>
    <r>
      <rPr>
        <b/>
        <sz val="36"/>
        <color theme="1" tint="4.9989318521683403E-2"/>
        <rFont val="Garamond"/>
        <family val="1"/>
      </rPr>
      <t xml:space="preserve"> )</t>
    </r>
  </si>
  <si>
    <t>ريتز كارلتون سويت مطل على النيل/116m2</t>
  </si>
  <si>
    <t xml:space="preserve">فنادق المعادى :  </t>
  </si>
  <si>
    <t xml:space="preserve">هوليداى ان المعادي ( سوفيتل المعادي سابقا </t>
  </si>
  <si>
    <t xml:space="preserve">هوليداي ان المعادي ( سوفتيل المعادى سابقا ) </t>
  </si>
  <si>
    <t>غرف استاندر على المدينه</t>
  </si>
  <si>
    <t>غرف ديلوكس المطلة علي النيل</t>
  </si>
  <si>
    <t>للخليجى والميدل ايست</t>
  </si>
  <si>
    <t xml:space="preserve">غرفه علي الحديقه او حمام السباحه </t>
  </si>
  <si>
    <t>سويت</t>
  </si>
  <si>
    <t>نوفتيل 6 اكتوبر</t>
  </si>
  <si>
    <t xml:space="preserve">غرف ديلوكس سيتى فيو </t>
  </si>
  <si>
    <t xml:space="preserve">غرف ديلوكس بول فيو </t>
  </si>
  <si>
    <t>جولدن كارفن ( السبع عمارات )</t>
  </si>
  <si>
    <t>غرف اكزكتيف</t>
  </si>
  <si>
    <t xml:space="preserve">فنادق الهرم  :  </t>
  </si>
  <si>
    <t xml:space="preserve">شتينبرجر الهرم </t>
  </si>
  <si>
    <t xml:space="preserve">ميركيور الهرم </t>
  </si>
  <si>
    <t>ميريديان الهرم</t>
  </si>
  <si>
    <t xml:space="preserve">مينا هاوس </t>
  </si>
  <si>
    <t>الواحه</t>
  </si>
  <si>
    <t xml:space="preserve">امارانت الهرم </t>
  </si>
  <si>
    <t xml:space="preserve">بارسيلو الهرم </t>
  </si>
  <si>
    <t xml:space="preserve">بيراميدز بارك </t>
  </si>
  <si>
    <t xml:space="preserve">بيراميدز بلازا </t>
  </si>
  <si>
    <t>جرامد بيراميدز</t>
  </si>
  <si>
    <t>كتاراكت الهرم</t>
  </si>
  <si>
    <t xml:space="preserve">جوهره الهرم </t>
  </si>
  <si>
    <t xml:space="preserve">اركان الهرم (هورايزن الهرم سابقا) </t>
  </si>
  <si>
    <t xml:space="preserve">حور محب </t>
  </si>
  <si>
    <t>كايرو بيراميدز الهرم  (موفنبيك الهرم سابقا)</t>
  </si>
  <si>
    <t xml:space="preserve">شتيجن بيرجر الهرم  </t>
  </si>
  <si>
    <t xml:space="preserve"> خليجى</t>
  </si>
  <si>
    <t>غرف ديلوكس اطلالة على الاهرامات</t>
  </si>
  <si>
    <t>فندق بيراميدز بارك</t>
  </si>
  <si>
    <t xml:space="preserve">فندق بارسيلو الهرم </t>
  </si>
  <si>
    <t xml:space="preserve">غرف ستاندر  </t>
  </si>
  <si>
    <t xml:space="preserve">غرف مطله علي الهرم </t>
  </si>
  <si>
    <t>امارانت الهرم</t>
  </si>
  <si>
    <t xml:space="preserve">غرف استاندر  </t>
  </si>
  <si>
    <t>بالإفطار</t>
  </si>
  <si>
    <t>جوهره الاهرام</t>
  </si>
  <si>
    <t xml:space="preserve"> الخليجى </t>
  </si>
  <si>
    <t xml:space="preserve"> للخليجي  </t>
  </si>
  <si>
    <t>فندق حور محب القاهرة جميع الجنسيات</t>
  </si>
  <si>
    <t xml:space="preserve">بالافطار الدفع بالدولار </t>
  </si>
  <si>
    <t>الغرف الاستاندر</t>
  </si>
  <si>
    <t xml:space="preserve">فنــدق زا جــــارد </t>
  </si>
  <si>
    <t xml:space="preserve">الاسعار لا تسرى فى فترات الاجازات </t>
  </si>
  <si>
    <t>الشقق الفندقيه للخليجي و ميدل ايست</t>
  </si>
  <si>
    <t>اكزكتيف سويت</t>
  </si>
  <si>
    <t>سويس ان بيراميدز جولف</t>
  </si>
  <si>
    <t xml:space="preserve">غرف ديلوكس مجدده على النيل/36m2/بلكونة   </t>
  </si>
  <si>
    <t>غرف اكزيكتف على النيل المجدده/38m2/بلكونة</t>
  </si>
  <si>
    <t xml:space="preserve">فندق جولدن توليب فلامنكو  </t>
  </si>
  <si>
    <t>سويت اكزكتيف مع الكلوب لاونج</t>
  </si>
  <si>
    <t>بانوراما سويت مع الكلوب لاونج</t>
  </si>
  <si>
    <t xml:space="preserve">فندق البارون </t>
  </si>
  <si>
    <r>
      <t>غرف كلوب على المدينه/33m2 / بلكونة (من الدور الـ 16 الى الدور الـ 19 )</t>
    </r>
    <r>
      <rPr>
        <b/>
        <sz val="36"/>
        <color rgb="FFFF0000"/>
        <rFont val="Garamond"/>
        <family val="1"/>
      </rPr>
      <t xml:space="preserve"> ( مع اللاونش )</t>
    </r>
  </si>
  <si>
    <r>
      <t xml:space="preserve">غرف كلوب على النيل/33m2 / بلكونة (من الدور الـ 16 الى الدور الـ 19 )  </t>
    </r>
    <r>
      <rPr>
        <b/>
        <sz val="36"/>
        <color rgb="FFFF0000"/>
        <rFont val="Garamond"/>
        <family val="1"/>
      </rPr>
      <t>( مع اللاونش )</t>
    </r>
  </si>
  <si>
    <t xml:space="preserve">فنــدق ذا غابرييل </t>
  </si>
  <si>
    <t>سويت ديبلوماسي</t>
  </si>
  <si>
    <t xml:space="preserve"> سانت ريجيس الماسه العاصمة الجديده</t>
  </si>
  <si>
    <t>غرفة سوبيرير ( 50 متر ) الدور 1 - 2</t>
  </si>
  <si>
    <t>بانوراما سويت غرفه وصالة +بلكونة / 160M2</t>
  </si>
  <si>
    <t>غرف بريميم</t>
  </si>
  <si>
    <t>سويت بريميم غرفتين وصاله ( 4 كبار + 2 اطفال )</t>
  </si>
  <si>
    <t>سويت بريميم غرفه وصاله ( 2 كبار + 2 اطفال )</t>
  </si>
  <si>
    <t xml:space="preserve">غرف جيست روم /26m2/ اطلالة مدينة+بلكونة </t>
  </si>
  <si>
    <t>الغرف جيست روم اطلاله نايل بجانب  /26m2/ +بلكونة ( سريرين منفصلين )</t>
  </si>
  <si>
    <t>سويت النيل غرفتين نوم + حمامين + صالون  مطبخ/ بلكونة بالإفطار ( 180 متر )  4 افراد</t>
  </si>
  <si>
    <t>سويت إمباسادور على النيل 3 غرف نوم /حمامين + صالون + مطبخ/ بلكونة بالإفطار( 280 متر ) 6 افراد</t>
  </si>
  <si>
    <t>سويت رئاسى ( فيلا / 3غرف+3حمامات/صالون كبير+مطبخ +بلكونة/ 360m2    افراد 7</t>
  </si>
  <si>
    <t>امباسادور نايل سويت /80m2/ غرفة  صالة +بلكونة</t>
  </si>
  <si>
    <t>امبريال نايل سويت  غرفه وصالة  +بلكونة / 124m2</t>
  </si>
  <si>
    <r>
      <t>اكزيكتف سويت /66m2/غرفة  صالة + بلكونة</t>
    </r>
    <r>
      <rPr>
        <b/>
        <sz val="36"/>
        <color rgb="FFFF0000"/>
        <rFont val="Garamond"/>
        <family val="1"/>
      </rPr>
      <t xml:space="preserve"> ( مع اللاونش )</t>
    </r>
  </si>
  <si>
    <t>نيل سويت  ( مع اللاونش )</t>
  </si>
  <si>
    <t>سويت رئاسي  ( مع اللاونش )</t>
  </si>
  <si>
    <t>غرف جيست روم  ( سوبيريور )</t>
  </si>
  <si>
    <t>غرف اكزكتيف سيتى فيو</t>
  </si>
  <si>
    <t>غرف اكزكتيف بول فيو</t>
  </si>
  <si>
    <t xml:space="preserve">سويت غرفه وصاله بول فيو </t>
  </si>
  <si>
    <t>سويت اكزكتيف بول فيو</t>
  </si>
  <si>
    <t xml:space="preserve">خليجي و ميدل ايست </t>
  </si>
  <si>
    <t>غرف على النيل /38m2/بلكونة</t>
  </si>
  <si>
    <t>خليجى وميدل ايست</t>
  </si>
  <si>
    <t xml:space="preserve">غرف جراند ديلوكس سيتى فيو </t>
  </si>
  <si>
    <t xml:space="preserve">غرف جراند ديلوكس بول فيو </t>
  </si>
  <si>
    <t>غرف بول فيو كابينا</t>
  </si>
  <si>
    <t>رويال سويت</t>
  </si>
  <si>
    <t xml:space="preserve">حياة ريجينسى غرب القاهره    </t>
  </si>
  <si>
    <t>غرف اطلالة على الاهرامات</t>
  </si>
  <si>
    <t>للافطار 15 $ للفرد</t>
  </si>
  <si>
    <t>الخليجى وميدل ايست</t>
  </si>
  <si>
    <t xml:space="preserve">ميدل ايست - اسبانى - مكسيكى - برتغالى - تركى </t>
  </si>
  <si>
    <r>
      <t xml:space="preserve">
</t>
    </r>
    <r>
      <rPr>
        <b/>
        <sz val="36"/>
        <color theme="9" tint="-0.499984740745262"/>
        <rFont val="Garamond"/>
        <family val="1"/>
      </rPr>
      <t>لا تسرى الاسعار فى فترات الاعياد ولا راس السنة ولا الكريسماس</t>
    </r>
  </si>
  <si>
    <t>غرقة ديلوكس على النيل اطلاله جزئيه   ( 45 متر اطلاله نايل بجانب )</t>
  </si>
  <si>
    <t>الغرف الديلوكس على النيل سرير واحد /36m2/+بلكونة</t>
  </si>
  <si>
    <t>الغرف الديلوكس على النيل بجانب سريرين /36m2/+بلكونة ( سريرين منفصلين )</t>
  </si>
  <si>
    <t xml:space="preserve">خليجي و ميدل ايست  </t>
  </si>
  <si>
    <t>يجب مراجعة السعر قبل الحجز 
الاسعار لا تطبق على فترات الاعياد وفى الفترات المزدحمه</t>
  </si>
  <si>
    <t>فندق توليب جاردنز</t>
  </si>
  <si>
    <t xml:space="preserve">اكزكتيف سويت </t>
  </si>
  <si>
    <t xml:space="preserve">سويت رئاسى </t>
  </si>
  <si>
    <t>خليجى وميدل ايست فقط</t>
  </si>
  <si>
    <t xml:space="preserve">القاهره مبنى التجارة العالمى </t>
  </si>
  <si>
    <t xml:space="preserve">جمبع الجنسبات </t>
  </si>
  <si>
    <t>امباسدور سويت</t>
  </si>
  <si>
    <t>فاميلى سويت</t>
  </si>
  <si>
    <t>غرف على المدينه /36m2/بلكونة</t>
  </si>
  <si>
    <t xml:space="preserve"> غرف ديلوكس مدينه مطلة على المتحف/44m2</t>
  </si>
  <si>
    <t>غرف ديلوكس مطلة على النيل/44m2</t>
  </si>
  <si>
    <t xml:space="preserve">فندق بريزيدنت الزمالك </t>
  </si>
  <si>
    <t xml:space="preserve">غرف ديلوكس  </t>
  </si>
  <si>
    <t xml:space="preserve">النيل جونيور سويت/56m2 /غرفة وصالة+ حمام </t>
  </si>
  <si>
    <t>غرف على النيل /32m2+بلكونة</t>
  </si>
  <si>
    <t>بالاس سويت</t>
  </si>
  <si>
    <t xml:space="preserve">فندق تريامف بلازا </t>
  </si>
  <si>
    <t xml:space="preserve"> للخليجى و ميدل ايست فقط </t>
  </si>
  <si>
    <t>كراون بلازا - اركان</t>
  </si>
  <si>
    <t xml:space="preserve">بريمير سويت </t>
  </si>
  <si>
    <r>
      <t xml:space="preserve">غرف كلوب </t>
    </r>
    <r>
      <rPr>
        <b/>
        <sz val="36"/>
        <color rgb="FFFF0000"/>
        <rFont val="Garamond"/>
        <family val="1"/>
      </rPr>
      <t>( الافطار فى الاونج )</t>
    </r>
  </si>
  <si>
    <r>
      <t xml:space="preserve">كلوب بريمير سويت </t>
    </r>
    <r>
      <rPr>
        <b/>
        <sz val="36"/>
        <color rgb="FFFF0000"/>
        <rFont val="Garamond"/>
        <family val="1"/>
      </rPr>
      <t>( الافطار فى الاونج )</t>
    </r>
  </si>
  <si>
    <r>
      <t xml:space="preserve">كلوب جونيور سويت </t>
    </r>
    <r>
      <rPr>
        <b/>
        <sz val="36"/>
        <color rgb="FFFF0000"/>
        <rFont val="Garamond"/>
        <family val="1"/>
      </rPr>
      <t>( الافطار فى الاونج )</t>
    </r>
  </si>
  <si>
    <t>الماسه 1</t>
  </si>
  <si>
    <t>الماسه  2</t>
  </si>
  <si>
    <t>توليب جاردنز</t>
  </si>
  <si>
    <t xml:space="preserve"> كونكورد السلام </t>
  </si>
  <si>
    <t>لاضافه الافطار 20 دولار للفرد فى الليله 
الغرف المتصله على البيريمير فقط</t>
  </si>
  <si>
    <t xml:space="preserve">فيلا 3 غرف </t>
  </si>
  <si>
    <t>اى الغاء قبل ميعاد الدخول بــأقل من 3 ايام يتم احتساب ليله غرامة واى الغاء فى نفس اليوم يتم احتساب الاقامة بالكامل غرامة</t>
  </si>
  <si>
    <t xml:space="preserve">فى حالة اللالغاء قبل موعد الحجز 3 ايام  يتم احتساب 1 ليله غرامة </t>
  </si>
  <si>
    <t xml:space="preserve">للحجوزات بدون فطار يتم خصم 10 للفرد فى الليله </t>
  </si>
  <si>
    <t xml:space="preserve">ديلوكس سويت </t>
  </si>
  <si>
    <t>فندق رويال داى بلازا الحى المتميز</t>
  </si>
  <si>
    <t>غرف دور ارضى /32m2</t>
  </si>
  <si>
    <t>سانت ريجيس ابارتمينت ثلاث غرف  اطلاله كامله علي النيل 6 افراد</t>
  </si>
  <si>
    <t>سكاي ابارتمينت ثلاث غرف اطلاله كامله علي النيل  6 افراد</t>
  </si>
  <si>
    <t>كابيتال ابرتمينت ثلاث غرف اطلاله جزئيه  6 افراد</t>
  </si>
  <si>
    <t>سيتي ابرتمينت ثلاث غرف سيتى فيو  6 افراد</t>
  </si>
  <si>
    <t>سانت ريجيس ابارتمينت غرفتين اطلاله كامله علي النيل 4 افراد</t>
  </si>
  <si>
    <t>اسكاي ابرتمينت غرفتين اطلاله كامله علي النيل  4 افراد</t>
  </si>
  <si>
    <t>كابيتال ابرتمينت غرفتين علي النيل اطلاله جزئيه 4 افراد</t>
  </si>
  <si>
    <t>للافطار اضافة 20 $ للفرد في الليلة 
اى فرد زياده هنزود 50$ فى الليله</t>
  </si>
  <si>
    <r>
      <t xml:space="preserve">رويال سيتي سويت ( 04 PAX ) على المدينة ( </t>
    </r>
    <r>
      <rPr>
        <b/>
        <sz val="36"/>
        <color rgb="FFFF0000"/>
        <rFont val="Garamond"/>
        <family val="1"/>
      </rPr>
      <t>لاضافة شخص خامس 20 $ في الليلة</t>
    </r>
    <r>
      <rPr>
        <b/>
        <sz val="36"/>
        <color theme="1" tint="4.9989318521683403E-2"/>
        <rFont val="Garamond"/>
        <family val="1"/>
      </rPr>
      <t xml:space="preserve"> )</t>
    </r>
  </si>
  <si>
    <r>
      <t xml:space="preserve">رويال نيل سويت ( 04 PAX )على النيل ( </t>
    </r>
    <r>
      <rPr>
        <b/>
        <sz val="36"/>
        <color rgb="FFFF0000"/>
        <rFont val="Garamond"/>
        <family val="1"/>
      </rPr>
      <t>لاضافة شخص خامس 20 $ في الليلة</t>
    </r>
    <r>
      <rPr>
        <b/>
        <sz val="36"/>
        <color theme="1" tint="4.9989318521683403E-2"/>
        <rFont val="Garamond"/>
        <family val="1"/>
      </rPr>
      <t xml:space="preserve"> )</t>
    </r>
  </si>
  <si>
    <t>اى تمديد يتم فى نفس يوم الخروج  يتم اضافه 20 $ على اول ليله فقط</t>
  </si>
  <si>
    <t xml:space="preserve">الشقق الفندقيه </t>
  </si>
  <si>
    <t xml:space="preserve">السرير الاضافى 20$ فى الليله </t>
  </si>
  <si>
    <t xml:space="preserve"> ديلوكس نايل سويت</t>
  </si>
  <si>
    <t>للفطار 15 $ للفرد</t>
  </si>
  <si>
    <t xml:space="preserve">الفطار 15 $ للفرد </t>
  </si>
  <si>
    <t xml:space="preserve">السرير الاضافى 10$ فى الليله </t>
  </si>
  <si>
    <t>استوديو سيتى فيو 62 م  3 افراد</t>
  </si>
  <si>
    <t>سويت غرفه سيتى فيو 87 م   4 افراد</t>
  </si>
  <si>
    <r>
      <t xml:space="preserve">فاميلى سويت غرفتين نوم </t>
    </r>
    <r>
      <rPr>
        <b/>
        <sz val="36"/>
        <color rgb="FFFF0000"/>
        <rFont val="Garamond"/>
        <family val="1"/>
      </rPr>
      <t xml:space="preserve">( 2 فرد + طفلين اقل من 12 سنه ) </t>
    </r>
  </si>
  <si>
    <t>خليجى وميدل ايست - كندا -امريكى - اوروبا الغربيه ( فرنسا - ايطاليا- المانيا - النمسا - بريطانيا- الدانمارك - هولندا - بلجيكا)ما عدا عراقى - اردنى- ليبى - اسبانيا - برتغالى</t>
  </si>
  <si>
    <r>
      <t xml:space="preserve"> امبريال  سويت نايل فيو ( PAX 05 )على النيل ( </t>
    </r>
    <r>
      <rPr>
        <b/>
        <sz val="36"/>
        <color rgb="FFFF0000"/>
        <rFont val="Garamond"/>
        <family val="1"/>
      </rPr>
      <t>لاضافة شخص سادس 20 $ في الليلة</t>
    </r>
    <r>
      <rPr>
        <b/>
        <sz val="36"/>
        <color theme="1" tint="4.9989318521683403E-2"/>
        <rFont val="Garamond"/>
        <family val="1"/>
      </rPr>
      <t xml:space="preserve"> )</t>
    </r>
  </si>
  <si>
    <t xml:space="preserve">ريجينت سويت   ( 04 PAX ) على المدينة </t>
  </si>
  <si>
    <t>فندق كوزمو بوليتان وسط البلد</t>
  </si>
  <si>
    <t xml:space="preserve">سويت غرفه </t>
  </si>
  <si>
    <t>جراند سويت غرفتين 4 افراد</t>
  </si>
  <si>
    <t>فندق كايرو تاج</t>
  </si>
  <si>
    <r>
      <t xml:space="preserve">جونيور سويت ( ستوديو ) </t>
    </r>
    <r>
      <rPr>
        <b/>
        <sz val="36"/>
        <color rgb="FFFF0000"/>
        <rFont val="Garamond"/>
        <family val="1"/>
      </rPr>
      <t>2 فرد</t>
    </r>
  </si>
  <si>
    <r>
      <t xml:space="preserve">سيلفر سويت ( غرفه نوم ) </t>
    </r>
    <r>
      <rPr>
        <b/>
        <sz val="36"/>
        <color rgb="FFFF0000"/>
        <rFont val="Garamond"/>
        <family val="1"/>
      </rPr>
      <t>3 افراد</t>
    </r>
  </si>
  <si>
    <r>
      <t>جولدن سويت غرفتين نوم</t>
    </r>
    <r>
      <rPr>
        <b/>
        <sz val="36"/>
        <color rgb="FFFF0000"/>
        <rFont val="Garamond"/>
        <family val="1"/>
      </rPr>
      <t xml:space="preserve"> 4 افراد</t>
    </r>
  </si>
  <si>
    <t>للخليجى فقط</t>
  </si>
  <si>
    <t xml:space="preserve">
اى الغاء او تعديل فى الحجز الاصلى  
يتم احتساب ليله غرامه</t>
  </si>
  <si>
    <t xml:space="preserve"> غرف ديلوكس تراس مدينه مطلة على المتحف/44m2</t>
  </si>
  <si>
    <t>غرف ديلوكس تراس مطلة على النيل/44m2</t>
  </si>
  <si>
    <t xml:space="preserve">غرف بريميم </t>
  </si>
  <si>
    <t>غرف اكزيكتيف على المدينه المجدده/38m2/بلكونة 26 - 30</t>
  </si>
  <si>
    <t xml:space="preserve">غرف ديلوكس مجدده على المدينه/36m2/بلكونة  </t>
  </si>
  <si>
    <t xml:space="preserve">اى الغاء للحجز بيومين تحسب ليله غرامه
نو شو تحسب كامل الاقامة </t>
  </si>
  <si>
    <t>غرفه رويال كلوب سيتى</t>
  </si>
  <si>
    <t>فندق ازال بيراميدز ( زوسر سابقا )</t>
  </si>
  <si>
    <t xml:space="preserve"> بالافطار </t>
  </si>
  <si>
    <t>غرفه رويال كلوب بول فيو</t>
  </si>
  <si>
    <t>غرفة كلاسيك اطلالة مدينة/33m2 / بلكونة</t>
  </si>
  <si>
    <t>غرف كلاسيك على النيل  /33m2/ بلكونة</t>
  </si>
  <si>
    <t>للافطار 20 $ للفرد</t>
  </si>
  <si>
    <t>غرف سبا</t>
  </si>
  <si>
    <t>ريجينت سويت</t>
  </si>
  <si>
    <t xml:space="preserve">جميع الجنسيات والميدل ايست </t>
  </si>
  <si>
    <t>سيتى سويت مدينه مطلة على المتحف/72m2</t>
  </si>
  <si>
    <t>اكزكتيف سويت غرفتين نوم 4 افراد</t>
  </si>
  <si>
    <t xml:space="preserve">جونيور سويت غرفه نوم </t>
  </si>
  <si>
    <t xml:space="preserve">
فى حاله الالغاء قبل الوصول بـ 3 ايام يطبق غرامه 50 % من كامل الحجز
وفى  حاله الالغاء قبل الوصول بيوم يتم احتساب الاقامه كلها غرامة</t>
  </si>
  <si>
    <t>غرف بيريمير نايل فيو /58m2/</t>
  </si>
  <si>
    <t xml:space="preserve">سوبيريور روم نايل فيو بجانب </t>
  </si>
  <si>
    <t>اكزكتيف روم نايل فيو</t>
  </si>
  <si>
    <t>للحجوزات بدون فطار يتم خصم 2 $ للفرد</t>
  </si>
  <si>
    <r>
      <t xml:space="preserve"> وان بيد روم سويت </t>
    </r>
    <r>
      <rPr>
        <b/>
        <sz val="36"/>
        <color rgb="FFFF0000"/>
        <rFont val="Garamond"/>
        <family val="1"/>
      </rPr>
      <t>مجدد</t>
    </r>
    <r>
      <rPr>
        <b/>
        <sz val="36"/>
        <color theme="1" tint="4.9989318521683403E-2"/>
        <rFont val="Garamond"/>
        <family val="1"/>
      </rPr>
      <t xml:space="preserve">  ( Ergonomic One bedroom Suite )</t>
    </r>
  </si>
  <si>
    <r>
      <t xml:space="preserve"> ون بيد روم سويت مع مطبخ </t>
    </r>
    <r>
      <rPr>
        <b/>
        <sz val="36"/>
        <color rgb="FFFF0000"/>
        <rFont val="Garamond"/>
        <family val="1"/>
      </rPr>
      <t>مجدد</t>
    </r>
    <r>
      <rPr>
        <b/>
        <sz val="36"/>
        <color theme="1" tint="4.9989318521683403E-2"/>
        <rFont val="Garamond"/>
        <family val="1"/>
      </rPr>
      <t xml:space="preserve"> </t>
    </r>
    <r>
      <rPr>
        <b/>
        <sz val="28"/>
        <color theme="1" tint="4.9989318521683403E-2"/>
        <rFont val="Garamond"/>
        <family val="1"/>
      </rPr>
      <t>( Ergonomic One bedroom Suite with Kitchenette)</t>
    </r>
  </si>
  <si>
    <r>
      <t xml:space="preserve">دبلوماتيك سويت </t>
    </r>
    <r>
      <rPr>
        <b/>
        <sz val="36"/>
        <color rgb="FFFF0000"/>
        <rFont val="Garamond"/>
        <family val="1"/>
      </rPr>
      <t>مجدد</t>
    </r>
    <r>
      <rPr>
        <b/>
        <sz val="36"/>
        <color theme="1" tint="4.9989318521683403E-2"/>
        <rFont val="Garamond"/>
        <family val="1"/>
      </rPr>
      <t xml:space="preserve"> ( Ergonomic Diplomatic Suite  )</t>
    </r>
  </si>
  <si>
    <r>
      <t xml:space="preserve">غرف بريميم </t>
    </r>
    <r>
      <rPr>
        <b/>
        <sz val="36"/>
        <color rgb="FFFF0000"/>
        <rFont val="Garamond"/>
        <family val="1"/>
      </rPr>
      <t>مجدد</t>
    </r>
    <r>
      <rPr>
        <b/>
        <sz val="36"/>
        <color theme="1" tint="4.9989318521683403E-2"/>
        <rFont val="Garamond"/>
        <family val="1"/>
      </rPr>
      <t xml:space="preserve"> ( Premium Ergonomic Rooms ) </t>
    </r>
  </si>
  <si>
    <r>
      <t xml:space="preserve">غرف كلاسيك </t>
    </r>
    <r>
      <rPr>
        <b/>
        <sz val="36"/>
        <color rgb="FFFF0000"/>
        <rFont val="Garamond"/>
        <family val="1"/>
      </rPr>
      <t>مجدد</t>
    </r>
    <r>
      <rPr>
        <b/>
        <sz val="36"/>
        <color theme="1" tint="4.9989318521683403E-2"/>
        <rFont val="Garamond"/>
        <family val="1"/>
      </rPr>
      <t xml:space="preserve"> ( Classic Ergonomic Rooms ) </t>
    </r>
  </si>
  <si>
    <t xml:space="preserve">اى الغاء او تعديل فى نفس يوم الوصول يتم احتساب ليله غرامه 
لعمل اى حجز ملزم ارسال صورة الجواز فى الايميل 
اى تمديد فى فترات مزدحمه او فى فترة توقف البيع لا تطبق الاسعار ولكن يطبق سعر الفندق </t>
  </si>
  <si>
    <t>غرف ديلوكس اطلال نايل بجانب  /54m2 سرير كبير فقط</t>
  </si>
  <si>
    <t xml:space="preserve"> غرف سوبيرير/42m2/اطلالة  مدينة او اهرامات +شباك</t>
  </si>
  <si>
    <t>غرف بول فيو</t>
  </si>
  <si>
    <t xml:space="preserve">غرف اكزكتيف </t>
  </si>
  <si>
    <t>غرف ستاندر  جاردن فيو</t>
  </si>
  <si>
    <t>غرف ستاندر بول فيو</t>
  </si>
  <si>
    <t xml:space="preserve">حجز بحجز </t>
  </si>
  <si>
    <r>
      <t>غرف ديلوكس متصله ( غرفه ديلوكس مع غرفه استاندرد )</t>
    </r>
    <r>
      <rPr>
        <b/>
        <sz val="36"/>
        <color rgb="FFFF0000"/>
        <rFont val="Garamond"/>
        <family val="1"/>
      </rPr>
      <t xml:space="preserve"> 4 افراد</t>
    </r>
  </si>
  <si>
    <r>
      <t>غرف سوبيريور متصله ( غرفه سوبيريور مع غرفه استاندرد )</t>
    </r>
    <r>
      <rPr>
        <b/>
        <sz val="36"/>
        <color rgb="FFFF0000"/>
        <rFont val="Garamond"/>
        <family val="1"/>
      </rPr>
      <t xml:space="preserve"> 4 افراد</t>
    </r>
  </si>
  <si>
    <t>فندق ولدورف استوريا هليوبوليس</t>
  </si>
  <si>
    <t xml:space="preserve"> جونيور سويت</t>
  </si>
  <si>
    <t xml:space="preserve">غرف جراند /59m2/اطلالة نيل +  شباك </t>
  </si>
  <si>
    <t xml:space="preserve">غرف كلاسيك </t>
  </si>
  <si>
    <t xml:space="preserve">غرف بريمير </t>
  </si>
  <si>
    <t>غرف بريمير بول فيو</t>
  </si>
  <si>
    <t>غرف بريمير بول فيو مع بلكونه</t>
  </si>
  <si>
    <t>غرف بريمير على حديقه الزهور ( Botanical garden )</t>
  </si>
  <si>
    <t xml:space="preserve">سوبيريور سويت غرفه </t>
  </si>
  <si>
    <t>ديلوكس سويت غرفه</t>
  </si>
  <si>
    <t>ديلوكس سويت ببلكونه</t>
  </si>
  <si>
    <t>بريمير سويت غرفه</t>
  </si>
  <si>
    <t>اضافه 20 $ للفرد للافطار على الغرف 
السويتات شامله فطار</t>
  </si>
  <si>
    <t>غرف جراند ديلوكس  ( 63 متر اطلاله نايل بجانب )</t>
  </si>
  <si>
    <t xml:space="preserve">
اى الغاء للحجز قبل الوصول ب 3 ايام غرامه ليله 
واى الغاء للحجز قبل الوصول 1 ليله هيكون غرامه الحجز بالكامل 
</t>
  </si>
  <si>
    <t>غرف كابينه</t>
  </si>
  <si>
    <t xml:space="preserve">العراقى - الاردنى - الليبى </t>
  </si>
  <si>
    <r>
      <t xml:space="preserve">نيل سويت/75m2/  شباك  </t>
    </r>
    <r>
      <rPr>
        <b/>
        <sz val="36"/>
        <color rgb="FFC00000"/>
        <rFont val="Garamond"/>
        <family val="1"/>
      </rPr>
      <t>( بدون لاونج )</t>
    </r>
  </si>
  <si>
    <r>
      <t xml:space="preserve">ديلوكس نيل سويت/102m2/ شباك </t>
    </r>
    <r>
      <rPr>
        <b/>
        <sz val="36"/>
        <color rgb="FFC00000"/>
        <rFont val="Garamond"/>
        <family val="1"/>
      </rPr>
      <t>( بدون لاونج )</t>
    </r>
  </si>
  <si>
    <t>توليب فاميلى بارك طريق السويس</t>
  </si>
  <si>
    <t>غرف ديلوكس ( قصر البارون فيو)</t>
  </si>
  <si>
    <t>بوتيك هوتيل زا فيلا 604 بالتجمع</t>
  </si>
  <si>
    <t>فاميلى سويت غرفتين نايل فيو 142 م   6افراد</t>
  </si>
  <si>
    <t>استوديو نايل فيو 60 م  3 افراد</t>
  </si>
  <si>
    <t>سويت غرفه نايل فيو 82 م  4 افراد</t>
  </si>
  <si>
    <t>جميع الجنسيات ماعدا منطقه اليورو</t>
  </si>
  <si>
    <t>للافطار 20$ للفرد</t>
  </si>
  <si>
    <t>غرفه بريمير مجدده</t>
  </si>
  <si>
    <t>خليجى ميدل ايست</t>
  </si>
  <si>
    <t>للحجوزات بدون فطار يتم خصم 10$ للفرد</t>
  </si>
  <si>
    <t>للافطار 10$ للفرد</t>
  </si>
  <si>
    <r>
      <t xml:space="preserve">نيل سويت/75m2/  شباك  </t>
    </r>
    <r>
      <rPr>
        <b/>
        <sz val="36"/>
        <color rgb="FFC00000"/>
        <rFont val="Garamond"/>
        <family val="1"/>
      </rPr>
      <t>( شامل لونج )</t>
    </r>
  </si>
  <si>
    <r>
      <t xml:space="preserve">ديلوكس نيل سويت/102m2/ شباك </t>
    </r>
    <r>
      <rPr>
        <b/>
        <sz val="36"/>
        <color rgb="FFC00000"/>
        <rFont val="Garamond"/>
        <family val="1"/>
      </rPr>
      <t>( شامل لونج )</t>
    </r>
  </si>
  <si>
    <t>اضافه 25$ للغرفه فى الفترات المزدحمه
الرجوع للفندق عند كل حجز لمعرفه الفترات المزدحمه</t>
  </si>
  <si>
    <t>غرف كلوب</t>
  </si>
  <si>
    <t>اكزكتيف روم بدون لاونج</t>
  </si>
  <si>
    <t xml:space="preserve"> جاردن فيو سويت</t>
  </si>
  <si>
    <t xml:space="preserve">بول فيو سويت </t>
  </si>
  <si>
    <t xml:space="preserve">اى تعديل بعد دفع الحجز هياخد سعر الفندق 
اى الغاء قبل 7 ايام يتم تغريم الحجز ليله </t>
  </si>
  <si>
    <t xml:space="preserve">الغرف والسويتات البريميم المجدده </t>
  </si>
  <si>
    <r>
      <t xml:space="preserve">غرفة </t>
    </r>
    <r>
      <rPr>
        <b/>
        <sz val="36"/>
        <color rgb="FFFF0000"/>
        <rFont val="Garamond"/>
        <family val="1"/>
      </rPr>
      <t>بريميم</t>
    </r>
    <r>
      <rPr>
        <b/>
        <sz val="36"/>
        <color theme="1" tint="4.9989318521683403E-2"/>
        <rFont val="Garamond"/>
        <family val="1"/>
      </rPr>
      <t xml:space="preserve"> سوبيرير سيتى فيو</t>
    </r>
  </si>
  <si>
    <r>
      <t xml:space="preserve">غرفه </t>
    </r>
    <r>
      <rPr>
        <b/>
        <sz val="36"/>
        <color rgb="FFFF0000"/>
        <rFont val="Garamond"/>
        <family val="1"/>
      </rPr>
      <t xml:space="preserve">بريميم </t>
    </r>
    <r>
      <rPr>
        <b/>
        <sz val="36"/>
        <color theme="1" tint="4.9989318521683403E-2"/>
        <rFont val="Garamond"/>
        <family val="1"/>
      </rPr>
      <t xml:space="preserve"> ديلوكس سيتى فيو </t>
    </r>
  </si>
  <si>
    <r>
      <t xml:space="preserve">غرف </t>
    </r>
    <r>
      <rPr>
        <b/>
        <sz val="36"/>
        <color rgb="FFFF0000"/>
        <rFont val="Garamond"/>
        <family val="1"/>
      </rPr>
      <t xml:space="preserve">بريميم </t>
    </r>
    <r>
      <rPr>
        <b/>
        <sz val="36"/>
        <color theme="1" tint="4.9989318521683403E-2"/>
        <rFont val="Garamond"/>
        <family val="1"/>
      </rPr>
      <t xml:space="preserve">النيل مطلة عل نيل </t>
    </r>
  </si>
  <si>
    <r>
      <rPr>
        <b/>
        <sz val="36"/>
        <color rgb="FFFF0000"/>
        <rFont val="Garamond"/>
        <family val="1"/>
      </rPr>
      <t>بريميم</t>
    </r>
    <r>
      <rPr>
        <b/>
        <sz val="36"/>
        <color theme="1" tint="4.9989318521683403E-2"/>
        <rFont val="Garamond"/>
        <family val="1"/>
      </rPr>
      <t xml:space="preserve"> فورسيزون اكزكتيف سويت نايل فيو</t>
    </r>
  </si>
  <si>
    <r>
      <rPr>
        <b/>
        <sz val="36"/>
        <color rgb="FFFF0000"/>
        <rFont val="Garamond"/>
        <family val="1"/>
      </rPr>
      <t>بريميم</t>
    </r>
    <r>
      <rPr>
        <b/>
        <sz val="36"/>
        <color theme="1" tint="4.9989318521683403E-2"/>
        <rFont val="Garamond"/>
        <family val="1"/>
      </rPr>
      <t xml:space="preserve"> ديبلوماتيك  سويت نايل فيو</t>
    </r>
  </si>
  <si>
    <r>
      <rPr>
        <b/>
        <sz val="36"/>
        <color rgb="FFFF0000"/>
        <rFont val="Garamond"/>
        <family val="1"/>
      </rPr>
      <t>بريميم</t>
    </r>
    <r>
      <rPr>
        <b/>
        <sz val="36"/>
        <color theme="1" tint="4.9989318521683403E-2"/>
        <rFont val="Garamond"/>
        <family val="1"/>
      </rPr>
      <t xml:space="preserve"> كورنيش سويت نايل فيو</t>
    </r>
  </si>
  <si>
    <t xml:space="preserve">للافطار 15 $ للفرد </t>
  </si>
  <si>
    <t>للحجز بدون فطار يتم خصم 2$ للفرد</t>
  </si>
  <si>
    <r>
      <t>شقه ملكيه 3 غرف</t>
    </r>
    <r>
      <rPr>
        <b/>
        <sz val="36"/>
        <color rgb="FFFF0000"/>
        <rFont val="Garamond"/>
        <family val="1"/>
      </rPr>
      <t xml:space="preserve"> 6 افراد </t>
    </r>
    <r>
      <rPr>
        <b/>
        <sz val="48"/>
        <color theme="1"/>
        <rFont val="Garamond"/>
        <family val="1"/>
      </rPr>
      <t>بدون فطار</t>
    </r>
  </si>
  <si>
    <t xml:space="preserve">بالافطار ما عدا الشقه الرئاسيه والمالكيه بدون فطار </t>
  </si>
  <si>
    <t>فندق بيراميدز ريزورت</t>
  </si>
  <si>
    <t>غرف ديلوكس جاردن</t>
  </si>
  <si>
    <t>غرف باتيو جاردن</t>
  </si>
  <si>
    <t>الفطار 15 $ للفرد</t>
  </si>
  <si>
    <t xml:space="preserve">للافطار
 اضافة 25 $ للفرد في الليلة </t>
  </si>
  <si>
    <t>غرف بيريمير /58m2/ حديقة</t>
  </si>
  <si>
    <t>للغرف المتصله يتم اضافه 30$ فى الليله</t>
  </si>
  <si>
    <r>
      <rPr>
        <b/>
        <sz val="26"/>
        <color theme="9" tint="-0.499984740745262"/>
        <rFont val="Garamond"/>
        <family val="1"/>
      </rPr>
      <t xml:space="preserve">الغاء مجانى قبل الحجز  ب 3 ايام </t>
    </r>
    <r>
      <rPr>
        <b/>
        <sz val="24"/>
        <color theme="9" tint="-0.499984740745262"/>
        <rFont val="Garamond"/>
        <family val="1"/>
      </rPr>
      <t xml:space="preserve">
</t>
    </r>
    <r>
      <rPr>
        <b/>
        <sz val="26"/>
        <color theme="9" tint="-0.499984740745262"/>
        <rFont val="Garamond"/>
        <family val="1"/>
      </rPr>
      <t>اى الغاء بعد ذلك يتم احتساب ليله غرامة</t>
    </r>
    <r>
      <rPr>
        <b/>
        <sz val="24"/>
        <color theme="9" tint="-0.499984740745262"/>
        <rFont val="Garamond"/>
        <family val="1"/>
      </rPr>
      <t xml:space="preserve"> 
اى تعديل فى الحجز لخروج العميل قبل ميعاده الاساسى لم يتم الموافقه على التعديل المرسل الا عن طريق ابلاغ العميل بنفسه للريسبشن وامضاء ار سى جديد بموعد خروجه الجديد ودون ذلك لم يتم التعديل ويحتسب الليالى كامله باحجز الاساسى المرسل</t>
    </r>
  </si>
  <si>
    <t>فندق المروه بالاس الدقى شارع المساحه</t>
  </si>
  <si>
    <t xml:space="preserve">راديسون بلو ريزيدنس </t>
  </si>
  <si>
    <t>باللافطار</t>
  </si>
  <si>
    <t>غرف سوبريور</t>
  </si>
  <si>
    <t>سويت غرفتين نوم  بول فيو 04 فرد</t>
  </si>
  <si>
    <r>
      <t xml:space="preserve">سويت اكزيكتف او ديبلومتيك/70m2+ بلكونة  </t>
    </r>
    <r>
      <rPr>
        <b/>
        <sz val="36"/>
        <color rgb="FFFF0000"/>
        <rFont val="Garamond"/>
        <family val="1"/>
      </rPr>
      <t>للافطار فى اللاونج</t>
    </r>
  </si>
  <si>
    <r>
      <t xml:space="preserve">غرف اكزيكتف/35m2 + بلكونة </t>
    </r>
    <r>
      <rPr>
        <b/>
        <sz val="36"/>
        <color rgb="FFFF0000"/>
        <rFont val="Garamond"/>
        <family val="1"/>
      </rPr>
      <t xml:space="preserve">للافطار فى اللاونج  </t>
    </r>
  </si>
  <si>
    <t xml:space="preserve">غرف كلوب مطلة على النيل/44m2 </t>
  </si>
  <si>
    <t xml:space="preserve"> غرف كلوب مدينه مطلة على المتحف/44m2 </t>
  </si>
  <si>
    <r>
      <t xml:space="preserve">سويت اكزيكتف او ديبلومتيك/70m2+ بلكونة </t>
    </r>
    <r>
      <rPr>
        <b/>
        <sz val="48"/>
        <color rgb="FFFF0000"/>
        <rFont val="Garamond"/>
        <family val="1"/>
      </rPr>
      <t xml:space="preserve"> بدون لاونج بدون فطار</t>
    </r>
  </si>
  <si>
    <t xml:space="preserve">انتركونينتال ريزيدنس سيتى ستارز F1   </t>
  </si>
  <si>
    <t>للفطار 20 $ للفرد فى الليله</t>
  </si>
  <si>
    <t xml:space="preserve"> بدون فطار </t>
  </si>
  <si>
    <t>فندق كايرو تاج المهندسيين</t>
  </si>
  <si>
    <t>غرف كلاسيك  باك فيو سريرين</t>
  </si>
  <si>
    <t>غرف لاكشيرى سريرين مطله على ش جامعه الدول</t>
  </si>
  <si>
    <t>سويت اكزكتيف غرفه نوم وليفنج مطله على ش جامعه الدول</t>
  </si>
  <si>
    <t xml:space="preserve">غرف بريميم اطلاله على على ش جامعه الدول سرير كبير </t>
  </si>
  <si>
    <t>سويت غرفة نوم 2 فرد</t>
  </si>
  <si>
    <t>سويت سوبيريور غرفة نوم 2 فرد</t>
  </si>
  <si>
    <t>غرف ديلوكس على الحديقه او حمام السباحه</t>
  </si>
  <si>
    <t>غرف استاندرد المبنى الجديد ( La Luna )</t>
  </si>
  <si>
    <t>غرف كلوب لاونج</t>
  </si>
  <si>
    <t>كورنر سويت لاونج</t>
  </si>
  <si>
    <r>
      <t xml:space="preserve">اكزكتيف سويت </t>
    </r>
    <r>
      <rPr>
        <b/>
        <sz val="36"/>
        <color rgb="FFFF0000"/>
        <rFont val="Garamond"/>
        <family val="1"/>
      </rPr>
      <t xml:space="preserve">  </t>
    </r>
    <r>
      <rPr>
        <b/>
        <sz val="36"/>
        <color theme="1" tint="4.9989318521683403E-2"/>
        <rFont val="Garamond"/>
        <family val="1"/>
      </rPr>
      <t>لاونج</t>
    </r>
  </si>
  <si>
    <r>
      <t>غرف نايل فيو</t>
    </r>
    <r>
      <rPr>
        <b/>
        <sz val="36"/>
        <color rgb="FFFF0000"/>
        <rFont val="Garamond"/>
        <family val="1"/>
      </rPr>
      <t xml:space="preserve"> البرج الشمالى المجدد</t>
    </r>
    <r>
      <rPr>
        <b/>
        <sz val="36"/>
        <color theme="1" tint="4.9989318521683403E-2"/>
        <rFont val="Garamond"/>
        <family val="1"/>
      </rPr>
      <t xml:space="preserve"> / 42 متر بلكونه</t>
    </r>
  </si>
  <si>
    <r>
      <t xml:space="preserve">غرف بانوراما نايل فيو لاونج </t>
    </r>
    <r>
      <rPr>
        <b/>
        <sz val="36"/>
        <color rgb="FFFF0000"/>
        <rFont val="Garamond"/>
        <family val="1"/>
      </rPr>
      <t xml:space="preserve">البرج الشمالى  المجدد </t>
    </r>
    <r>
      <rPr>
        <b/>
        <sz val="36"/>
        <color theme="1"/>
        <rFont val="Garamond"/>
        <family val="1"/>
      </rPr>
      <t>/  42 متر بلكونه</t>
    </r>
  </si>
  <si>
    <r>
      <t xml:space="preserve">نايل سويت لاونج </t>
    </r>
    <r>
      <rPr>
        <b/>
        <sz val="36"/>
        <color rgb="FFFF0000"/>
        <rFont val="Garamond"/>
        <family val="1"/>
      </rPr>
      <t>البرج الشمالى المجدد</t>
    </r>
    <r>
      <rPr>
        <b/>
        <sz val="36"/>
        <color theme="1"/>
        <rFont val="Garamond"/>
        <family val="1"/>
      </rPr>
      <t xml:space="preserve"> / 73 متر 2 بلكونه</t>
    </r>
  </si>
  <si>
    <r>
      <t xml:space="preserve">فاملى سويت 2 غرفه حمام سباحه ونايل فيو </t>
    </r>
    <r>
      <rPr>
        <b/>
        <sz val="36"/>
        <color rgb="FFFF0000"/>
        <rFont val="Garamond"/>
        <family val="1"/>
      </rPr>
      <t xml:space="preserve">البرج الشمالى المجدد </t>
    </r>
    <r>
      <rPr>
        <b/>
        <sz val="36"/>
        <color theme="1"/>
        <rFont val="Garamond"/>
        <family val="1"/>
      </rPr>
      <t>/129 متر</t>
    </r>
  </si>
  <si>
    <r>
      <t xml:space="preserve">سويت بانوراما نايل فيو لاونج </t>
    </r>
    <r>
      <rPr>
        <b/>
        <sz val="36"/>
        <color rgb="FFFF0000"/>
        <rFont val="Garamond"/>
        <family val="1"/>
      </rPr>
      <t>البرج الشمالى المجدد</t>
    </r>
    <r>
      <rPr>
        <b/>
        <sz val="36"/>
        <color theme="1"/>
        <rFont val="Garamond"/>
        <family val="1"/>
      </rPr>
      <t xml:space="preserve"> / 88 متر</t>
    </r>
  </si>
  <si>
    <t xml:space="preserve"> للفطار25 $ للفرد
</t>
  </si>
  <si>
    <t>خليجى</t>
  </si>
  <si>
    <r>
      <t xml:space="preserve">غرفة بول تراس ( </t>
    </r>
    <r>
      <rPr>
        <b/>
        <sz val="36"/>
        <color rgb="FFFF0000"/>
        <rFont val="Garamond"/>
        <family val="1"/>
      </rPr>
      <t>اكسيس بول</t>
    </r>
    <r>
      <rPr>
        <b/>
        <sz val="36"/>
        <color theme="1" tint="4.9989318521683403E-2"/>
        <rFont val="Garamond"/>
        <family val="1"/>
      </rPr>
      <t xml:space="preserve"> ) </t>
    </r>
  </si>
  <si>
    <r>
      <t xml:space="preserve">سويت بول تراس ( </t>
    </r>
    <r>
      <rPr>
        <b/>
        <sz val="36"/>
        <color rgb="FFFF0000"/>
        <rFont val="Garamond"/>
        <family val="1"/>
      </rPr>
      <t>اكسيس بول</t>
    </r>
    <r>
      <rPr>
        <b/>
        <sz val="36"/>
        <color theme="1" tint="4.9989318521683403E-2"/>
        <rFont val="Garamond"/>
        <family val="1"/>
      </rPr>
      <t xml:space="preserve"> ) </t>
    </r>
  </si>
  <si>
    <t xml:space="preserve">حياة سينتريك غرب القاهره    </t>
  </si>
  <si>
    <t xml:space="preserve">غرف استاندرد بول فيو </t>
  </si>
  <si>
    <t>سويت غرفه مع بلكونه</t>
  </si>
  <si>
    <t xml:space="preserve">بريميم سويت </t>
  </si>
  <si>
    <t xml:space="preserve">
يتم تغريم الحجز ليله فى حاله الالغاء قبل الوصول ب  3 ايام</t>
  </si>
  <si>
    <t>يتم تغريم الحجز ليله فى حاله الالغاء فى نفس اليوم</t>
  </si>
  <si>
    <t xml:space="preserve">السويتات الديلوكس المجدده يضاف 100 $ </t>
  </si>
  <si>
    <t>بدون فطار يتم خصم 10 $ للفردعلى الغرف الاستاندرد فقط</t>
  </si>
  <si>
    <t xml:space="preserve">اضافه 180 $ للفرد ليله راس السنه </t>
  </si>
  <si>
    <t xml:space="preserve"> خليجى </t>
  </si>
  <si>
    <t>مراجعه الاسعار قبل الحجز</t>
  </si>
  <si>
    <t>ازال سويت</t>
  </si>
  <si>
    <t>اضافه 100 $ للفرد حفله راس السنه يوم 31 / 12</t>
  </si>
  <si>
    <t xml:space="preserve">فندق فيكتوريا شارع الجمهوريه </t>
  </si>
  <si>
    <t>غرف استاندرد المدينه</t>
  </si>
  <si>
    <t xml:space="preserve">فندق هيلتون جراند نايل </t>
  </si>
  <si>
    <t xml:space="preserve"> جيست روم اطلالة نيل</t>
  </si>
  <si>
    <t xml:space="preserve">جيست روم اطلالة نيل ادوار عليا ( High Floor ) </t>
  </si>
  <si>
    <t xml:space="preserve">غرف كورنر اطلالة نيل </t>
  </si>
  <si>
    <t xml:space="preserve">غرف اكزكتيف اطلالة نيل </t>
  </si>
  <si>
    <t xml:space="preserve">كورنر سويت غرفه </t>
  </si>
  <si>
    <t xml:space="preserve">ديلوكس سويت غرفه </t>
  </si>
  <si>
    <t>سوفيتيل وسط البلد نايل ( كونراد سابقا )</t>
  </si>
  <si>
    <t>غرف ديلوكس نايل فيو بجانب</t>
  </si>
  <si>
    <t xml:space="preserve">غرف لاكشيرى بانوراما نايل فيو </t>
  </si>
  <si>
    <t>غرف كلاسيك سيتى فيو</t>
  </si>
  <si>
    <r>
      <t xml:space="preserve">غرف اكزكتيف </t>
    </r>
    <r>
      <rPr>
        <b/>
        <sz val="36"/>
        <color rgb="FFFF0000"/>
        <rFont val="Garamond"/>
        <family val="1"/>
      </rPr>
      <t xml:space="preserve"> الافطار فى اللونج</t>
    </r>
  </si>
  <si>
    <t>2 نجوم</t>
  </si>
  <si>
    <t>فندق زايد المهندسين</t>
  </si>
  <si>
    <t>اضافه 30 $ للفرد ليله راس السنه</t>
  </si>
  <si>
    <t>فندق بيراميدز جيم بلازا</t>
  </si>
  <si>
    <t xml:space="preserve">خليجى </t>
  </si>
  <si>
    <t xml:space="preserve">جميع الجنسيات ما عدا الخليجى </t>
  </si>
  <si>
    <t>الفرد الزياده 30 $ فى الليله</t>
  </si>
  <si>
    <t xml:space="preserve">هيلتون المعادى </t>
  </si>
  <si>
    <t>غرف جيست على المدينه</t>
  </si>
  <si>
    <t xml:space="preserve">غرف بريميم اطلاله جانبيه على النيل </t>
  </si>
  <si>
    <t>غرف بريميم اطلاله جانبيه على النيل مع بلكونه</t>
  </si>
  <si>
    <t>غرف اكزكتيف على المدينه</t>
  </si>
  <si>
    <t xml:space="preserve">غرف اكزكتيف نايل بجانب </t>
  </si>
  <si>
    <t>سويت غرفه على النيل</t>
  </si>
  <si>
    <t>جراند سويت اطلاله نايل &amp; اهرام فيو</t>
  </si>
  <si>
    <t>حجز بحجز</t>
  </si>
  <si>
    <t>هيلتون المعادي</t>
  </si>
  <si>
    <t>الفطار 15 $ للفرد فى الليله</t>
  </si>
  <si>
    <r>
      <t xml:space="preserve">اوبرا سويت نايل فيو </t>
    </r>
    <r>
      <rPr>
        <b/>
        <sz val="36"/>
        <color rgb="FFFF0000"/>
        <rFont val="Garamond"/>
        <family val="1"/>
      </rPr>
      <t xml:space="preserve"> الافطار فى اللونج</t>
    </r>
  </si>
  <si>
    <r>
      <t xml:space="preserve">برستيج سويت نايل فيو </t>
    </r>
    <r>
      <rPr>
        <b/>
        <sz val="36"/>
        <color rgb="FFFF0000"/>
        <rFont val="Garamond"/>
        <family val="1"/>
      </rPr>
      <t>الافطار فى اللونج</t>
    </r>
  </si>
  <si>
    <t>مراجعه السعر قبل الحجز</t>
  </si>
  <si>
    <t>امباسادور سويت لاونج</t>
  </si>
  <si>
    <t>للحجوزات الغير مسترده يتم خصم 10 $ وملزم عمل الحجز قبل الدخول ب 7 ايام</t>
  </si>
  <si>
    <t xml:space="preserve">جميع الجنسيات ما عدا الجزائرى </t>
  </si>
  <si>
    <t>خليجى فقط</t>
  </si>
  <si>
    <t>للحجوزات الغير مسترده يتم خصم 10 $ وملزم عمل الحجز قبل الدخول ب 3 ايام</t>
  </si>
  <si>
    <t>غرف سوبريور كلاسيك</t>
  </si>
  <si>
    <t>اضافه 75 $ للفرد ليله راس السنه 
31 / 12 / 2025</t>
  </si>
  <si>
    <t>فندق ريجينسى بيراميدز ريماك</t>
  </si>
  <si>
    <t xml:space="preserve">غرف ديلوكس براميدز فيو </t>
  </si>
  <si>
    <t>فندق بيراميد فرنت ريماك</t>
  </si>
  <si>
    <t xml:space="preserve">تاج سويت غرفه نوم وليفنج </t>
  </si>
  <si>
    <t>ماعدا الشقه الرئاسيه والمالكيه</t>
  </si>
  <si>
    <r>
      <t xml:space="preserve">سويت رئاسى </t>
    </r>
    <r>
      <rPr>
        <b/>
        <sz val="36"/>
        <color rgb="FFFF0000"/>
        <rFont val="Garamond"/>
        <family val="1"/>
      </rPr>
      <t xml:space="preserve"> الافطار فى اللونج</t>
    </r>
    <r>
      <rPr>
        <b/>
        <sz val="36"/>
        <color theme="1" tint="4.9989318521683403E-2"/>
        <rFont val="Garamond"/>
        <family val="1"/>
      </rPr>
      <t xml:space="preserve"> </t>
    </r>
  </si>
  <si>
    <r>
      <t xml:space="preserve"> رويال سويت نايل فيو </t>
    </r>
    <r>
      <rPr>
        <b/>
        <sz val="36"/>
        <color rgb="FFFF0000"/>
        <rFont val="Garamond"/>
        <family val="1"/>
      </rPr>
      <t xml:space="preserve"> الافطار فى اللونج  </t>
    </r>
  </si>
  <si>
    <t>خليجي فقط</t>
  </si>
  <si>
    <t xml:space="preserve">فى حاله وقف البيع 
اى حجز 5 ليالى فاكثر 
فى حاله تخفيض الاقامه والخروج مبكرا 
سيتم فرض ليله غرامه </t>
  </si>
  <si>
    <t xml:space="preserve">اجريد مع ا / شريف تكلا سى سى </t>
  </si>
  <si>
    <t xml:space="preserve">للحجوزات الغير مسترده كليا يتم خصم 5 $ </t>
  </si>
  <si>
    <t>فندق جيوان  ( توليب جولدن بلازا سابقا )</t>
  </si>
  <si>
    <t xml:space="preserve">جميع الجنسيات ماعدا الصينى </t>
  </si>
  <si>
    <t xml:space="preserve">جيزه بالاس </t>
  </si>
  <si>
    <t xml:space="preserve">غرف ديلوكس من 53 الى 57 متر </t>
  </si>
  <si>
    <t xml:space="preserve">غرف كلوب  من 60 الى 63 متر </t>
  </si>
  <si>
    <t xml:space="preserve">غرف اكزكتيف من 67 الى 78 متر </t>
  </si>
  <si>
    <t xml:space="preserve"> الافطار 25 $ للفرد </t>
  </si>
  <si>
    <t>كلوب سويت من 73 الى 87 متر ( شامل لاونج )</t>
  </si>
  <si>
    <t>اكزكتيف سويت من 10 3 الى 107 متر ( شامل لاونج )</t>
  </si>
  <si>
    <t xml:space="preserve">مراجعه الاسعار قبل الحجز </t>
  </si>
  <si>
    <t>هلنان دريم لاند 6 اكتوبر</t>
  </si>
  <si>
    <t>جونيو سويت</t>
  </si>
  <si>
    <t>يتم اضافه 80 $ للفرد اجبارى 
ليله 24 / 12 
ليله 31 / 12</t>
  </si>
  <si>
    <t>الاسعار لاتطبق فى الفترات المزدحمه والاعياد</t>
  </si>
  <si>
    <r>
      <t>غرف سمارت</t>
    </r>
    <r>
      <rPr>
        <b/>
        <sz val="36"/>
        <color rgb="FFFF0000"/>
        <rFont val="Garamond"/>
        <family val="1"/>
      </rPr>
      <t xml:space="preserve"> البرج الشمالى المجدد</t>
    </r>
    <r>
      <rPr>
        <b/>
        <sz val="36"/>
        <color theme="1" tint="4.9989318521683403E-2"/>
        <rFont val="Garamond"/>
        <family val="1"/>
      </rPr>
      <t xml:space="preserve"> </t>
    </r>
  </si>
  <si>
    <t>غرف بريميم نايل بجانب /38m2/ بلكونة</t>
  </si>
  <si>
    <t>الفتره من 24 / 6 الى 30 / 9 
للحجز بدون فطار يتم خصم 10 $ للفرد</t>
  </si>
  <si>
    <t xml:space="preserve">خليجى وميدل ايست </t>
  </si>
  <si>
    <t>جيست روم</t>
  </si>
  <si>
    <t xml:space="preserve">غرف استاندرد على الحديقة </t>
  </si>
  <si>
    <t xml:space="preserve">غرف استاندرد على حمام السباحة </t>
  </si>
  <si>
    <t xml:space="preserve">نايل سويت بلازا المعادى </t>
  </si>
  <si>
    <t>الاسعار غير مسترده</t>
  </si>
  <si>
    <r>
      <t xml:space="preserve">
للالغاء فى الاعياد والاجازات الوطنيه يكون 14 يوم قبل الحجز
وباقى الفترات يكون يومين قبل الحجز 
فيما عدا ذلك يكون ليله غرامه....
اى تعديل فى الحجز لخروج العميل قبل ميعاده الاساسى لم يتم الموافقه على التعديل المرسل الا عن طريق ابلاغ العميل بنفسه للريسبشن وامضاء ار سى جديد بموعد خروجه الجديد ودون ذلك لم يتم التعديل ويحتسب الليالى كامله باحجز الاساسى المرسل
</t>
    </r>
    <r>
      <rPr>
        <b/>
        <sz val="26"/>
        <color rgb="FF002060"/>
        <rFont val="Garamond"/>
        <family val="1"/>
      </rPr>
      <t>للافطار 20 $ للفرد</t>
    </r>
    <r>
      <rPr>
        <b/>
        <sz val="22"/>
        <color rgb="FF002060"/>
        <rFont val="Garamond"/>
        <family val="1"/>
      </rPr>
      <t xml:space="preserve">
</t>
    </r>
  </si>
  <si>
    <t>ريجينت اكزكتيف سويت</t>
  </si>
  <si>
    <t xml:space="preserve"> خليجى ميدل ايست</t>
  </si>
  <si>
    <t>سويت ثلاث غرف وصاله ( 6 كبار + 2 اطفال )</t>
  </si>
  <si>
    <t>غرف استاندر او غرف ديلوكس</t>
  </si>
  <si>
    <t>اى الغاء قيل الوصول بــ 7 ايام يتم تطبيق ليله غرامه 
الغرف التربل ليس لها سرير اضافى 
للافطار 15 $ للفرد</t>
  </si>
  <si>
    <t>غرف استاندرد سيتى فيو</t>
  </si>
  <si>
    <t>من 24 / 9 الى 23 / 12 
اجلس 4 ليالى وادفع 3 ليالى فقط 
لا يسرى ايام وقف البيع ويجب مراجعه الفندق قبل تاكيد الحجز</t>
  </si>
  <si>
    <t xml:space="preserve">فرى ابجرايد
او 
فرى فطار لشخصين </t>
  </si>
  <si>
    <t xml:space="preserve">فرى فطار لشخصين </t>
  </si>
  <si>
    <t>سوبيريور سويت غرفتين نوم 4 افراد نايل بجانب</t>
  </si>
  <si>
    <t>سوبيريور سويت غرفتين نوم 4 افراد نايل فيو</t>
  </si>
  <si>
    <t>اكزكتيف سويت غرفتين نوم 4 افراد نايل بجانب</t>
  </si>
  <si>
    <t>اكزكتيف سويت غرفتين نوم 4 افراد نايل فيو</t>
  </si>
  <si>
    <t xml:space="preserve">وان كينج بيد ستوديو سويت </t>
  </si>
  <si>
    <t xml:space="preserve">وان كينج سويت غرفة نوم </t>
  </si>
  <si>
    <t>المجدد فى ستاى بريدج لحجوزات الخليجى فقط</t>
  </si>
  <si>
    <t>اضافه 20 $ ويك اند 
اربعاء - خميس - جمعه</t>
  </si>
  <si>
    <t>اضافه 20 $ ويك اند 
خميس - جمعه</t>
  </si>
  <si>
    <t xml:space="preserve">للافطار 5 $ للفرد </t>
  </si>
  <si>
    <r>
      <rPr>
        <b/>
        <sz val="36"/>
        <color theme="1"/>
        <rFont val="Garamond"/>
        <family val="1"/>
      </rPr>
      <t xml:space="preserve">الفتره من 28 / 12 الى 3 / 1 / 2026 </t>
    </r>
    <r>
      <rPr>
        <b/>
        <sz val="48"/>
        <color theme="1"/>
        <rFont val="Garamond"/>
        <family val="1"/>
      </rPr>
      <t xml:space="preserve">
جميع الحجوزات غير مسترده كليا </t>
    </r>
  </si>
  <si>
    <t xml:space="preserve"> من 3 / 11 الى 1 / 12 
اضافه 40 $ ويك اند 
اربعاء - خميس - جمعه</t>
  </si>
  <si>
    <t>غرف اكزكتيف سوبيريور</t>
  </si>
  <si>
    <t>الافطار 20 $ للفرد فى الليله</t>
  </si>
  <si>
    <t xml:space="preserve">من 8 /4 الى 16 /4 / 2026
اضافه 25 $ فى الليله </t>
  </si>
  <si>
    <t xml:space="preserve">من 30 / 10 الى 1 /12 
اجلس 3 ليالى وادفع 2 فقط 
على السويتات فقط 
بحد اقصى 2 ليله مجانا </t>
  </si>
  <si>
    <t>جميع الجنسيات منطقه الدولار وشامل الليبى  ماعدا الخليجى</t>
  </si>
  <si>
    <t xml:space="preserve">الخليجى ماعدا الليبى </t>
  </si>
  <si>
    <t xml:space="preserve">الاسعار لا تطبق على فترات الاعياد وفى الفترات المزدحمه والموتمرات 
والفترات المزدحمه 
</t>
  </si>
  <si>
    <t xml:space="preserve">فندق سلمى </t>
  </si>
  <si>
    <t>غرف مجدده</t>
  </si>
  <si>
    <t>فندق نيو ستار</t>
  </si>
  <si>
    <t>لاتسرى الاسعار فى الفترات 
30/ 11 الى 5 / 12</t>
  </si>
  <si>
    <t xml:space="preserve">الفترات من
27 / 12 الى 5 / 1/ 2026
السعر شامل الفطار </t>
  </si>
  <si>
    <t xml:space="preserve">من 7 /11 الى 01 / 12
اضافه 15 $ ويك اند 
جمعه - سبت </t>
  </si>
  <si>
    <t>من 1 / 11 الى 13 / 12 
اضافه 20 $ ويك اند 
الاربعاء - الخميس - الجمعه  
ما عدا ليله 27 و 28 /11</t>
  </si>
  <si>
    <t xml:space="preserve">
اضافه 50 $ ويك اند ايام 
 الخميس - الجمعه
على الغرف الديلوكس </t>
  </si>
  <si>
    <r>
      <rPr>
        <b/>
        <sz val="36"/>
        <color theme="1"/>
        <rFont val="Garamond"/>
        <family val="1"/>
      </rPr>
      <t xml:space="preserve">الفتره من 30 / 12 الى 3 / 1 / 2026 </t>
    </r>
    <r>
      <rPr>
        <b/>
        <sz val="48"/>
        <color theme="1"/>
        <rFont val="Garamond"/>
        <family val="1"/>
      </rPr>
      <t xml:space="preserve">
جميع الحجوزات غير مسترده كليا </t>
    </r>
  </si>
  <si>
    <t xml:space="preserve">من 1 /11 الى  1 / 12 
اضافه 40 $ ويك اند 
اربعاء - خميس - جمعه
ماعدا الفتره
من 21 / 11 الى 29 / 11 
لا يوجد ويك اند
ومن 1 /12 الى 21 / 12
اضافه 30 $ ويك اند 
اربعاء - خميس - جمعه 
ومن 21 / 12 الى 14 / 2/ 2026
اضافه 30 $ ويك اند فى الفترات
من 21 /12 الى 26 /12 
من 4 /1 /2026 الى 9/ 1 / 2026
من 17 / 1 / 2026 الى 14 /2 / 2026 </t>
  </si>
  <si>
    <t xml:space="preserve">من 18 /11 الى 30 /11
خصم 20 $ ايام
 الخميس - الجمعه - السبت 
</t>
  </si>
  <si>
    <t>Sold Out</t>
  </si>
  <si>
    <t xml:space="preserve">اضافه 30 $ ويك اند 
الاربعاء - الخميس - الجمعه 
</t>
  </si>
  <si>
    <t>اضافه 100 $ ويك اند على السويتات فى الفتره من 31 / 12 الى 4 / 1 /2026</t>
  </si>
  <si>
    <t xml:space="preserve">خصم 5 $  من اول ليله
خصم 10 $ من ليلتين فاكثر  
اخر ميعاد للحجز 30 /11 </t>
  </si>
  <si>
    <t>Sold out</t>
  </si>
  <si>
    <t>من 22 / 11 الى 27/ / 12 
اضافه 20 $ ويك اند 
اربعاء - خميس - وجمعه
ومن 27 / 12 الى 4 / 1 
اضافه 70 $ ويك اند 
اربعاء - خميس - وجمعه</t>
  </si>
  <si>
    <t>عند ارسال ميل بغرفه سنجل ويتم التسكين سنجل
 ثم تحويل الغرفه الي دبل اثناء الاقامه يتم 
محاسبه الفرد الزياده ب25$</t>
  </si>
  <si>
    <t xml:space="preserve">اضافه 100 $ فى الليله لاى حجز جنسيه مغربيه </t>
  </si>
  <si>
    <t>اضافه 50 $ ويك اند
خميس وجمعه 
حتى 6 / 12</t>
  </si>
  <si>
    <t>من 13 /12 الى 26 / 12 
فرى ابجرايد
على حسب امكانيه الفندق</t>
  </si>
  <si>
    <r>
      <t xml:space="preserve">من 2 /11 الى 1 /12 
اضافه 50 $ ويك اند 
الاربعاء - الخميس - الجمعه
ما عدا الفتره من 
</t>
    </r>
    <r>
      <rPr>
        <b/>
        <sz val="48"/>
        <color rgb="FF002060"/>
        <rFont val="Garamond"/>
        <family val="1"/>
      </rPr>
      <t>16 /11 الى 28 / 11</t>
    </r>
    <r>
      <rPr>
        <b/>
        <sz val="36"/>
        <color rgb="FF002060"/>
        <rFont val="Garamond"/>
        <family val="1"/>
      </rPr>
      <t xml:space="preserve">
الفتره من 1 / 12 الى 26 / 12 
اضافه 30 $ ويك اند 
 الخميس - الجمعه 
ماعدا ليله 4 وليله 5 / 12 يتم اضافه 50$ ويك اند بدل 30 $
</t>
    </r>
    <r>
      <rPr>
        <b/>
        <sz val="48"/>
        <color rgb="FF002060"/>
        <rFont val="Garamond"/>
        <family val="1"/>
      </rPr>
      <t xml:space="preserve">اضافه 30 $ ليله 10 /12 </t>
    </r>
    <r>
      <rPr>
        <b/>
        <sz val="36"/>
        <color rgb="FF002060"/>
        <rFont val="Garamond"/>
        <family val="1"/>
      </rPr>
      <t xml:space="preserve">
الفتره من 17 / 01 الى 17 / 02 
اضافه 30 $ ويك اند 
 الخميس - الجمعه  </t>
    </r>
  </si>
  <si>
    <t xml:space="preserve">الفتره من 14 /11 الى 30 /11 
غير مسترده </t>
  </si>
  <si>
    <t>للافطار 20 $ للفرد فى الليله 
اضافه 30 $ ويك اند 
اربعاء - خميس - جمعه 
فى الفتره 
من 01 / 12 الى 28 /12</t>
  </si>
  <si>
    <t>sold out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</si>
</sst>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409]#,##0"/>
  </numFmts>
  <fonts count="76" x14ac:knownFonts="1">
    <font>
      <sz val="11"/>
      <color theme="1"/>
      <name val="Calibri"/>
      <family val="2"/>
      <scheme val="minor"/>
    </font>
    <font>
      <sz val="11"/>
      <color theme="1"/>
      <name val="Calibri"/>
      <family val="2"/>
      <scheme val="minor"/>
    </font>
    <font>
      <sz val="10"/>
      <name val="Arial"/>
      <family val="2"/>
    </font>
    <font>
      <b/>
      <sz val="36"/>
      <color theme="0"/>
      <name val="Garamond"/>
      <family val="1"/>
    </font>
    <font>
      <b/>
      <sz val="36"/>
      <color theme="1"/>
      <name val="Garamond"/>
      <family val="1"/>
    </font>
    <font>
      <b/>
      <sz val="36"/>
      <color rgb="FF002060"/>
      <name val="Garamond"/>
      <family val="1"/>
    </font>
    <font>
      <b/>
      <sz val="36"/>
      <color theme="1" tint="4.9989318521683403E-2"/>
      <name val="Garamond"/>
      <family val="1"/>
    </font>
    <font>
      <b/>
      <sz val="36"/>
      <color rgb="FFFF0000"/>
      <name val="Garamond"/>
      <family val="1"/>
    </font>
    <font>
      <b/>
      <sz val="36"/>
      <color rgb="FFC00000"/>
      <name val="Garamond"/>
      <family val="1"/>
    </font>
    <font>
      <sz val="36"/>
      <color rgb="FF002060"/>
      <name val="Garamond"/>
      <family val="1"/>
    </font>
    <font>
      <sz val="36"/>
      <color theme="1" tint="4.9989318521683403E-2"/>
      <name val="Garamond"/>
      <family val="1"/>
    </font>
    <font>
      <u/>
      <sz val="36"/>
      <color theme="1" tint="4.9989318521683403E-2"/>
      <name val="Garamond"/>
      <family val="1"/>
    </font>
    <font>
      <b/>
      <sz val="72"/>
      <color theme="0"/>
      <name val="Garamond"/>
      <family val="1"/>
    </font>
    <font>
      <b/>
      <sz val="48"/>
      <color theme="0"/>
      <name val="Garamond"/>
      <family val="1"/>
    </font>
    <font>
      <b/>
      <sz val="28"/>
      <color rgb="FF002060"/>
      <name val="Garamond"/>
      <family val="1"/>
    </font>
    <font>
      <sz val="8"/>
      <name val="Calibri"/>
      <family val="2"/>
      <scheme val="minor"/>
    </font>
    <font>
      <b/>
      <sz val="24"/>
      <color rgb="FF002060"/>
      <name val="Garamond"/>
      <family val="1"/>
    </font>
    <font>
      <sz val="72"/>
      <color theme="1" tint="4.9989318521683403E-2"/>
      <name val="Garamond"/>
      <family val="1"/>
    </font>
    <font>
      <b/>
      <sz val="36"/>
      <name val="Garamond"/>
      <family val="1"/>
    </font>
    <font>
      <b/>
      <sz val="26"/>
      <color theme="1"/>
      <name val="Garamond"/>
      <family val="1"/>
    </font>
    <font>
      <b/>
      <sz val="48"/>
      <color rgb="FF002060"/>
      <name val="Garamond"/>
      <family val="1"/>
    </font>
    <font>
      <b/>
      <sz val="18"/>
      <color rgb="FF002060"/>
      <name val="Garamond"/>
      <family val="1"/>
    </font>
    <font>
      <b/>
      <sz val="28"/>
      <color rgb="FF002060"/>
      <name val="Segoe UI Semibold"/>
      <family val="2"/>
    </font>
    <font>
      <b/>
      <sz val="28"/>
      <color theme="1" tint="4.9989318521683403E-2"/>
      <name val="Segoe UI Semibold"/>
      <family val="2"/>
    </font>
    <font>
      <b/>
      <sz val="48"/>
      <color rgb="FFFF0000"/>
      <name val="Garamond"/>
      <family val="1"/>
    </font>
    <font>
      <b/>
      <sz val="72"/>
      <color rgb="FF002060"/>
      <name val="Garamond"/>
      <family val="1"/>
    </font>
    <font>
      <b/>
      <sz val="24"/>
      <color theme="0"/>
      <name val="Garamond"/>
      <family val="1"/>
    </font>
    <font>
      <b/>
      <sz val="28"/>
      <color theme="0"/>
      <name val="Garamond"/>
      <family val="1"/>
    </font>
    <font>
      <b/>
      <sz val="22"/>
      <color rgb="FF002060"/>
      <name val="Arial"/>
      <family val="2"/>
    </font>
    <font>
      <b/>
      <sz val="26"/>
      <color rgb="FF002060"/>
      <name val="Garamond"/>
      <family val="1"/>
    </font>
    <font>
      <b/>
      <sz val="60"/>
      <color theme="0"/>
      <name val="Garamond"/>
      <family val="1"/>
    </font>
    <font>
      <b/>
      <sz val="18"/>
      <color rgb="FFFF0000"/>
      <name val="Garamond"/>
      <family val="1"/>
    </font>
    <font>
      <b/>
      <sz val="72"/>
      <color rgb="FFFF0000"/>
      <name val="Garamond"/>
      <family val="1"/>
    </font>
    <font>
      <b/>
      <sz val="55"/>
      <color rgb="FFFF0000"/>
      <name val="Garamond"/>
      <family val="1"/>
    </font>
    <font>
      <b/>
      <sz val="36"/>
      <color rgb="FF002060"/>
      <name val="Arial"/>
      <family val="2"/>
    </font>
    <font>
      <b/>
      <sz val="33"/>
      <color theme="1" tint="4.9989318521683403E-2"/>
      <name val="Garamond"/>
      <family val="1"/>
    </font>
    <font>
      <b/>
      <sz val="32"/>
      <color theme="1" tint="4.9989318521683403E-2"/>
      <name val="Garamond"/>
      <family val="1"/>
    </font>
    <font>
      <b/>
      <sz val="36"/>
      <color theme="4" tint="-0.499984740745262"/>
      <name val="Garamond"/>
      <family val="1"/>
    </font>
    <font>
      <sz val="28"/>
      <color theme="1" tint="4.9989318521683403E-2"/>
      <name val="Segoe UI Semibold"/>
      <family val="2"/>
    </font>
    <font>
      <b/>
      <sz val="28"/>
      <name val="Garamond"/>
      <family val="1"/>
    </font>
    <font>
      <b/>
      <sz val="36"/>
      <color theme="9" tint="-0.499984740745262"/>
      <name val="Garamond"/>
      <family val="1"/>
    </font>
    <font>
      <u/>
      <sz val="11"/>
      <color theme="10"/>
      <name val="Calibri"/>
      <family val="2"/>
      <scheme val="minor"/>
    </font>
    <font>
      <u/>
      <sz val="48"/>
      <color theme="10"/>
      <name val="Calibri"/>
      <family val="2"/>
      <scheme val="minor"/>
    </font>
    <font>
      <b/>
      <sz val="48"/>
      <color rgb="FF002060"/>
      <name val="Arial"/>
      <family val="2"/>
    </font>
    <font>
      <b/>
      <sz val="33"/>
      <color rgb="FF002060"/>
      <name val="Garamond"/>
      <family val="1"/>
    </font>
    <font>
      <b/>
      <sz val="36"/>
      <color rgb="FF002060"/>
      <name val="Arial Narrow"/>
      <family val="2"/>
    </font>
    <font>
      <b/>
      <sz val="28"/>
      <color theme="1"/>
      <name val="Garamond"/>
      <family val="1"/>
    </font>
    <font>
      <b/>
      <sz val="40"/>
      <color rgb="FF002060"/>
      <name val="Garamond"/>
      <family val="1"/>
    </font>
    <font>
      <b/>
      <sz val="36"/>
      <color rgb="FF002060"/>
      <name val="Cambria"/>
      <family val="1"/>
      <scheme val="major"/>
    </font>
    <font>
      <b/>
      <sz val="48"/>
      <color theme="1"/>
      <name val="Garamond"/>
      <family val="1"/>
    </font>
    <font>
      <b/>
      <sz val="36"/>
      <color rgb="FFFF0000"/>
      <name val="Cambria"/>
      <family val="1"/>
      <scheme val="major"/>
    </font>
    <font>
      <b/>
      <sz val="36"/>
      <color theme="3" tint="-0.499984740745262"/>
      <name val="Garamond"/>
      <family val="1"/>
    </font>
    <font>
      <b/>
      <sz val="24"/>
      <name val="Garamond"/>
      <family val="1"/>
    </font>
    <font>
      <b/>
      <sz val="28"/>
      <color theme="1" tint="4.9989318521683403E-2"/>
      <name val="Garamond"/>
      <family val="1"/>
    </font>
    <font>
      <b/>
      <sz val="24"/>
      <color theme="9" tint="-0.499984740745262"/>
      <name val="Garamond"/>
      <family val="1"/>
    </font>
    <font>
      <b/>
      <sz val="24"/>
      <color theme="1"/>
      <name val="Garamond"/>
      <family val="1"/>
    </font>
    <font>
      <b/>
      <sz val="36"/>
      <color theme="3" tint="-0.249977111117893"/>
      <name val="Garamond"/>
      <family val="1"/>
    </font>
    <font>
      <b/>
      <sz val="26"/>
      <color theme="9" tint="-0.499984740745262"/>
      <name val="Garamond"/>
      <family val="1"/>
    </font>
    <font>
      <b/>
      <i/>
      <sz val="28"/>
      <color rgb="FF002060"/>
      <name val="Garamond"/>
      <family val="1"/>
    </font>
    <font>
      <b/>
      <sz val="48"/>
      <color theme="1" tint="0.14999847407452621"/>
      <name val="Garamond"/>
      <family val="1"/>
    </font>
    <font>
      <b/>
      <sz val="22"/>
      <color rgb="FF002060"/>
      <name val="Garamond"/>
      <family val="1"/>
    </font>
    <font>
      <b/>
      <sz val="20"/>
      <color rgb="FF002060"/>
      <name val="Segoe UI Semibold"/>
      <family val="2"/>
    </font>
    <font>
      <b/>
      <sz val="28"/>
      <color theme="0"/>
      <name val="Segoe UI Semibold"/>
      <family val="2"/>
    </font>
    <font>
      <b/>
      <sz val="22"/>
      <name val="Garamond"/>
      <family val="1"/>
    </font>
    <font>
      <sz val="20"/>
      <color theme="1"/>
      <name val="Arial Black"/>
      <family val="2"/>
    </font>
    <font>
      <b/>
      <sz val="28"/>
      <color rgb="FF002060"/>
      <name val="Cambria"/>
      <family val="1"/>
      <scheme val="major"/>
    </font>
    <font>
      <b/>
      <sz val="48"/>
      <name val="Garamond"/>
      <family val="1"/>
    </font>
    <font>
      <b/>
      <u/>
      <sz val="36"/>
      <color rgb="FF000000"/>
      <name val="Times New Roman"/>
      <family val="1"/>
    </font>
    <font>
      <b/>
      <sz val="28"/>
      <color theme="3" tint="-0.249977111117893"/>
      <name val="Segoe UI Semibold"/>
      <family val="2"/>
    </font>
    <font>
      <b/>
      <sz val="36"/>
      <color theme="1" tint="0.14999847407452621"/>
      <name val="Garamond"/>
      <family val="1"/>
    </font>
    <font>
      <b/>
      <sz val="28"/>
      <color theme="1"/>
      <name val="Calibri"/>
      <family val="2"/>
      <scheme val="minor"/>
    </font>
    <font>
      <b/>
      <sz val="72"/>
      <color theme="1" tint="4.9989318521683403E-2"/>
      <name val="Garamond"/>
      <family val="1"/>
    </font>
    <font>
      <b/>
      <sz val="26"/>
      <color rgb="FF002060"/>
      <name val="Arial"/>
      <family val="2"/>
    </font>
    <font>
      <b/>
      <sz val="28"/>
      <color rgb="FF002060"/>
      <name val="Arial"/>
      <family val="2"/>
    </font>
    <font>
      <b/>
      <sz val="45"/>
      <color rgb="FFFF0000"/>
      <name val="Garamond"/>
      <family val="1"/>
    </font>
    <font>
      <b/>
      <sz val="18"/>
      <name val="Garamond"/>
      <family val="1"/>
    </font>
  </fonts>
  <fills count="20">
    <fill>
      <patternFill patternType="none"/>
    </fill>
    <fill>
      <patternFill patternType="gray125"/>
    </fill>
    <fill>
      <patternFill patternType="solid">
        <fgColor rgb="FF002060"/>
        <bgColor indexed="64"/>
      </patternFill>
    </fill>
    <fill>
      <patternFill patternType="solid">
        <fgColor rgb="FFFF0000"/>
        <bgColor indexed="64"/>
      </patternFill>
    </fill>
    <fill>
      <patternFill patternType="solid">
        <fgColor rgb="FFC00000"/>
        <bgColor indexed="64"/>
      </patternFill>
    </fill>
    <fill>
      <patternFill patternType="solid">
        <fgColor theme="0" tint="-4.9989318521683403E-2"/>
        <bgColor indexed="64"/>
      </patternFill>
    </fill>
    <fill>
      <patternFill patternType="solid">
        <fgColor theme="8" tint="-0.249977111117893"/>
        <bgColor indexed="64"/>
      </patternFill>
    </fill>
    <fill>
      <patternFill patternType="solid">
        <fgColor theme="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2" tint="-0.499984740745262"/>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1"/>
        <bgColor indexed="64"/>
      </patternFill>
    </fill>
  </fills>
  <borders count="13">
    <border>
      <left/>
      <right/>
      <top/>
      <bottom/>
      <diagonal/>
    </border>
    <border>
      <left/>
      <right style="thin">
        <color indexed="64"/>
      </right>
      <top/>
      <bottom/>
      <diagonal/>
    </border>
    <border>
      <left/>
      <right style="medium">
        <color indexed="64"/>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thick">
        <color theme="1"/>
      </left>
      <right/>
      <top/>
      <bottom/>
      <diagonal/>
    </border>
    <border>
      <left/>
      <right style="thick">
        <color theme="1"/>
      </right>
      <top/>
      <bottom/>
      <diagonal/>
    </border>
    <border>
      <left style="thin">
        <color indexed="64"/>
      </left>
      <right/>
      <top/>
      <bottom/>
      <diagonal/>
    </border>
    <border>
      <left style="thin">
        <color indexed="64"/>
      </left>
      <right style="thick">
        <color theme="1"/>
      </right>
      <top/>
      <bottom/>
      <diagonal/>
    </border>
    <border>
      <left/>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s>
  <cellStyleXfs count="7">
    <xf numFmtId="0" fontId="0" fillId="0" borderId="0"/>
    <xf numFmtId="0" fontId="2" fillId="0" borderId="0"/>
    <xf numFmtId="0" fontId="2" fillId="0" borderId="0"/>
    <xf numFmtId="0" fontId="2" fillId="0" borderId="0"/>
    <xf numFmtId="0" fontId="2" fillId="0" borderId="0"/>
    <xf numFmtId="0" fontId="1" fillId="0" borderId="0"/>
    <xf numFmtId="0" fontId="41" fillId="0" borderId="0" applyNumberFormat="0" applyFill="0" applyBorder="0" applyAlignment="0" applyProtection="0"/>
  </cellStyleXfs>
  <cellXfs count="617">
    <xf numFmtId="0" fontId="0" fillId="0" borderId="0" xfId="0"/>
    <xf numFmtId="0" fontId="9" fillId="0" borderId="0" xfId="0" applyFont="1"/>
    <xf numFmtId="0" fontId="10" fillId="0" borderId="0" xfId="0" applyFont="1"/>
    <xf numFmtId="0" fontId="11" fillId="0" borderId="0" xfId="0" applyFont="1"/>
    <xf numFmtId="0" fontId="17" fillId="0" borderId="0" xfId="0" applyFont="1" applyAlignment="1">
      <alignment vertical="center"/>
    </xf>
    <xf numFmtId="0" fontId="9" fillId="7" borderId="0" xfId="0" applyFont="1" applyFill="1" applyAlignment="1">
      <alignment wrapText="1"/>
    </xf>
    <xf numFmtId="165" fontId="10" fillId="0" borderId="0" xfId="0" applyNumberFormat="1" applyFont="1"/>
    <xf numFmtId="0" fontId="10" fillId="7" borderId="0" xfId="0" applyFont="1" applyFill="1"/>
    <xf numFmtId="0" fontId="10" fillId="10" borderId="0" xfId="0" applyFont="1" applyFill="1"/>
    <xf numFmtId="0" fontId="9" fillId="0" borderId="1" xfId="0" applyFont="1" applyBorder="1"/>
    <xf numFmtId="165" fontId="5" fillId="0" borderId="0" xfId="0" applyNumberFormat="1" applyFont="1" applyAlignment="1">
      <alignment horizontal="center" vertical="center"/>
    </xf>
    <xf numFmtId="14" fontId="5" fillId="0" borderId="0" xfId="0" applyNumberFormat="1" applyFont="1" applyAlignment="1">
      <alignment horizontal="center" vertical="center"/>
    </xf>
    <xf numFmtId="0" fontId="5" fillId="7" borderId="0" xfId="0" applyFont="1" applyFill="1" applyAlignment="1">
      <alignment horizontal="center" vertical="center" wrapText="1"/>
    </xf>
    <xf numFmtId="14" fontId="5" fillId="0" borderId="0" xfId="1" applyNumberFormat="1" applyFont="1" applyAlignment="1">
      <alignment horizontal="center" vertical="center"/>
    </xf>
    <xf numFmtId="164" fontId="5" fillId="0" borderId="0" xfId="1" applyNumberFormat="1" applyFont="1" applyAlignment="1">
      <alignment horizontal="center" vertical="center"/>
    </xf>
    <xf numFmtId="0" fontId="25" fillId="3" borderId="6" xfId="0" applyFont="1" applyFill="1" applyBorder="1" applyAlignment="1">
      <alignment horizontal="center" vertical="center"/>
    </xf>
    <xf numFmtId="49" fontId="5" fillId="7" borderId="6" xfId="0" applyNumberFormat="1" applyFont="1" applyFill="1" applyBorder="1" applyAlignment="1">
      <alignment horizontal="center" vertical="center" wrapText="1"/>
    </xf>
    <xf numFmtId="49" fontId="5" fillId="7" borderId="6" xfId="0" applyNumberFormat="1" applyFont="1" applyFill="1" applyBorder="1" applyAlignment="1">
      <alignment vertical="center" wrapText="1"/>
    </xf>
    <xf numFmtId="49" fontId="14" fillId="10" borderId="6" xfId="0" applyNumberFormat="1" applyFont="1" applyFill="1" applyBorder="1" applyAlignment="1">
      <alignment horizontal="center" vertical="center"/>
    </xf>
    <xf numFmtId="0" fontId="25" fillId="4" borderId="6" xfId="0" applyFont="1" applyFill="1" applyBorder="1" applyAlignment="1">
      <alignment horizontal="center" vertical="center"/>
    </xf>
    <xf numFmtId="49" fontId="28" fillId="7" borderId="6" xfId="0" applyNumberFormat="1" applyFont="1" applyFill="1" applyBorder="1" applyAlignment="1">
      <alignment vertical="center" wrapText="1"/>
    </xf>
    <xf numFmtId="49" fontId="26" fillId="7" borderId="6" xfId="0" applyNumberFormat="1" applyFont="1" applyFill="1" applyBorder="1" applyAlignment="1">
      <alignment vertical="center" wrapText="1"/>
    </xf>
    <xf numFmtId="0" fontId="5" fillId="7" borderId="6" xfId="0" applyFont="1" applyFill="1" applyBorder="1" applyAlignment="1">
      <alignment vertical="center" wrapText="1"/>
    </xf>
    <xf numFmtId="0" fontId="18" fillId="7" borderId="6" xfId="0" applyFont="1" applyFill="1" applyBorder="1" applyAlignment="1">
      <alignment vertical="center" wrapText="1"/>
    </xf>
    <xf numFmtId="0" fontId="4" fillId="7" borderId="6" xfId="0" applyFont="1" applyFill="1" applyBorder="1" applyAlignment="1">
      <alignment vertical="center"/>
    </xf>
    <xf numFmtId="0" fontId="32" fillId="7" borderId="6" xfId="0" applyFont="1" applyFill="1" applyBorder="1" applyAlignment="1">
      <alignment horizontal="center" vertical="center"/>
    </xf>
    <xf numFmtId="0" fontId="5" fillId="7" borderId="6" xfId="1" applyFont="1" applyFill="1" applyBorder="1" applyAlignment="1">
      <alignment vertical="center" wrapText="1"/>
    </xf>
    <xf numFmtId="0" fontId="19" fillId="7" borderId="6" xfId="0" applyFont="1" applyFill="1" applyBorder="1" applyAlignment="1">
      <alignment vertical="center" wrapText="1"/>
    </xf>
    <xf numFmtId="0" fontId="4" fillId="7" borderId="6" xfId="0" applyFont="1" applyFill="1" applyBorder="1" applyAlignment="1">
      <alignment vertical="center" wrapText="1"/>
    </xf>
    <xf numFmtId="0" fontId="3" fillId="7" borderId="6" xfId="0" applyFont="1" applyFill="1" applyBorder="1" applyAlignment="1">
      <alignment vertical="center"/>
    </xf>
    <xf numFmtId="0" fontId="12" fillId="7" borderId="6" xfId="0" applyFont="1" applyFill="1" applyBorder="1" applyAlignment="1">
      <alignment vertical="center"/>
    </xf>
    <xf numFmtId="0" fontId="21" fillId="7" borderId="6" xfId="0" applyFont="1" applyFill="1" applyBorder="1" applyAlignment="1">
      <alignment vertical="center"/>
    </xf>
    <xf numFmtId="49" fontId="20" fillId="7" borderId="6" xfId="4" applyNumberFormat="1" applyFont="1" applyFill="1" applyBorder="1" applyAlignment="1">
      <alignment vertical="center" wrapText="1"/>
    </xf>
    <xf numFmtId="49" fontId="5" fillId="7" borderId="6" xfId="4" applyNumberFormat="1" applyFont="1" applyFill="1" applyBorder="1" applyAlignment="1">
      <alignment vertical="center" wrapText="1"/>
    </xf>
    <xf numFmtId="49" fontId="5" fillId="7" borderId="6" xfId="0" applyNumberFormat="1" applyFont="1" applyFill="1" applyBorder="1" applyAlignment="1">
      <alignment vertical="center"/>
    </xf>
    <xf numFmtId="0" fontId="31" fillId="7" borderId="6" xfId="0" applyFont="1" applyFill="1" applyBorder="1" applyAlignment="1">
      <alignment vertical="center"/>
    </xf>
    <xf numFmtId="0" fontId="32" fillId="7" borderId="6" xfId="0" applyFont="1" applyFill="1" applyBorder="1" applyAlignment="1">
      <alignment vertical="center"/>
    </xf>
    <xf numFmtId="0" fontId="30" fillId="7" borderId="6" xfId="0" applyFont="1" applyFill="1" applyBorder="1" applyAlignment="1">
      <alignment vertical="center"/>
    </xf>
    <xf numFmtId="49" fontId="5" fillId="7" borderId="6" xfId="1" applyNumberFormat="1" applyFont="1" applyFill="1" applyBorder="1" applyAlignment="1">
      <alignment vertical="center" wrapText="1"/>
    </xf>
    <xf numFmtId="49" fontId="5" fillId="7" borderId="6" xfId="1" applyNumberFormat="1" applyFont="1" applyFill="1" applyBorder="1" applyAlignment="1">
      <alignment vertical="center"/>
    </xf>
    <xf numFmtId="49" fontId="14" fillId="10" borderId="6" xfId="5" applyNumberFormat="1" applyFont="1" applyFill="1" applyBorder="1" applyAlignment="1">
      <alignment horizontal="center" vertical="center" wrapText="1"/>
    </xf>
    <xf numFmtId="49" fontId="5" fillId="0" borderId="6" xfId="0" applyNumberFormat="1" applyFont="1" applyBorder="1" applyAlignment="1">
      <alignment horizontal="center" vertical="center" wrapText="1"/>
    </xf>
    <xf numFmtId="0" fontId="39" fillId="7" borderId="6" xfId="0" applyFont="1" applyFill="1" applyBorder="1" applyAlignment="1">
      <alignment vertical="center"/>
    </xf>
    <xf numFmtId="164" fontId="5" fillId="0" borderId="2" xfId="2" applyNumberFormat="1" applyFont="1" applyBorder="1" applyAlignment="1">
      <alignment horizontal="center" vertical="center"/>
    </xf>
    <xf numFmtId="14" fontId="5" fillId="0" borderId="4" xfId="1" applyNumberFormat="1" applyFont="1" applyBorder="1" applyAlignment="1">
      <alignment horizontal="center" vertical="center"/>
    </xf>
    <xf numFmtId="164" fontId="5" fillId="0" borderId="4" xfId="1" applyNumberFormat="1" applyFont="1" applyBorder="1" applyAlignment="1">
      <alignment horizontal="center" vertical="center"/>
    </xf>
    <xf numFmtId="164" fontId="5" fillId="0" borderId="2" xfId="0" applyNumberFormat="1" applyFont="1" applyBorder="1" applyAlignment="1">
      <alignment horizontal="center" vertical="center"/>
    </xf>
    <xf numFmtId="165" fontId="5" fillId="0" borderId="2" xfId="0" applyNumberFormat="1" applyFont="1" applyBorder="1" applyAlignment="1">
      <alignment horizontal="center" vertical="center"/>
    </xf>
    <xf numFmtId="0" fontId="33" fillId="15" borderId="0" xfId="0" applyFont="1" applyFill="1" applyAlignment="1">
      <alignment vertical="center" wrapText="1"/>
    </xf>
    <xf numFmtId="0" fontId="33" fillId="15" borderId="6" xfId="0" applyFont="1" applyFill="1" applyBorder="1" applyAlignment="1">
      <alignment vertical="center" wrapText="1"/>
    </xf>
    <xf numFmtId="164" fontId="5" fillId="0" borderId="2" xfId="0" applyNumberFormat="1" applyFont="1" applyBorder="1" applyAlignment="1">
      <alignment horizontal="center" vertical="center" wrapText="1"/>
    </xf>
    <xf numFmtId="164" fontId="5" fillId="0" borderId="2" xfId="3" applyNumberFormat="1" applyFont="1" applyBorder="1" applyAlignment="1">
      <alignment horizontal="center" vertical="center"/>
    </xf>
    <xf numFmtId="164" fontId="3" fillId="0" borderId="2" xfId="3" applyNumberFormat="1" applyFont="1" applyBorder="1" applyAlignment="1">
      <alignment horizontal="center" vertical="center"/>
    </xf>
    <xf numFmtId="0" fontId="4" fillId="7" borderId="7" xfId="0" applyFont="1" applyFill="1" applyBorder="1" applyAlignment="1">
      <alignment vertical="center" wrapText="1"/>
    </xf>
    <xf numFmtId="49" fontId="5" fillId="7" borderId="7" xfId="1" applyNumberFormat="1" applyFont="1" applyFill="1" applyBorder="1" applyAlignment="1">
      <alignment vertical="center" wrapText="1"/>
    </xf>
    <xf numFmtId="49" fontId="5" fillId="7" borderId="7" xfId="1" applyNumberFormat="1" applyFont="1" applyFill="1" applyBorder="1" applyAlignment="1">
      <alignment vertical="center"/>
    </xf>
    <xf numFmtId="49" fontId="5" fillId="7" borderId="8" xfId="0" applyNumberFormat="1" applyFont="1" applyFill="1" applyBorder="1" applyAlignment="1">
      <alignment horizontal="center" vertical="center" wrapText="1"/>
    </xf>
    <xf numFmtId="49" fontId="5" fillId="7" borderId="7" xfId="0" applyNumberFormat="1" applyFont="1" applyFill="1" applyBorder="1" applyAlignment="1">
      <alignment vertical="center" wrapText="1"/>
    </xf>
    <xf numFmtId="0" fontId="4" fillId="7" borderId="7" xfId="0" applyFont="1" applyFill="1" applyBorder="1" applyAlignment="1">
      <alignment vertical="center"/>
    </xf>
    <xf numFmtId="0" fontId="3" fillId="7" borderId="7" xfId="0" applyFont="1" applyFill="1" applyBorder="1" applyAlignment="1">
      <alignment horizontal="center" vertical="center"/>
    </xf>
    <xf numFmtId="164" fontId="5" fillId="0" borderId="0" xfId="0" applyNumberFormat="1" applyFont="1" applyAlignment="1">
      <alignment horizontal="center" vertical="center"/>
    </xf>
    <xf numFmtId="0" fontId="16" fillId="7" borderId="6" xfId="0" applyFont="1" applyFill="1" applyBorder="1" applyAlignment="1">
      <alignment horizontal="center" vertical="center" wrapText="1"/>
    </xf>
    <xf numFmtId="0" fontId="5" fillId="7" borderId="7" xfId="0" applyFont="1" applyFill="1" applyBorder="1" applyAlignment="1">
      <alignment vertical="center" wrapText="1"/>
    </xf>
    <xf numFmtId="0" fontId="31" fillId="7" borderId="7" xfId="0" applyFont="1" applyFill="1" applyBorder="1" applyAlignment="1">
      <alignment vertical="center"/>
    </xf>
    <xf numFmtId="0" fontId="5" fillId="7" borderId="7" xfId="1" applyFont="1" applyFill="1" applyBorder="1" applyAlignment="1">
      <alignment vertical="center" wrapText="1"/>
    </xf>
    <xf numFmtId="0" fontId="32" fillId="7" borderId="7" xfId="0" applyFont="1" applyFill="1" applyBorder="1" applyAlignment="1">
      <alignment vertical="center"/>
    </xf>
    <xf numFmtId="0" fontId="6" fillId="7" borderId="7" xfId="0" applyFont="1" applyFill="1" applyBorder="1" applyAlignment="1">
      <alignment vertical="center"/>
    </xf>
    <xf numFmtId="0" fontId="3" fillId="7" borderId="7" xfId="0" applyFont="1" applyFill="1" applyBorder="1" applyAlignment="1">
      <alignment vertical="center"/>
    </xf>
    <xf numFmtId="0" fontId="21" fillId="7" borderId="7" xfId="0" applyFont="1" applyFill="1" applyBorder="1" applyAlignment="1">
      <alignment vertical="center"/>
    </xf>
    <xf numFmtId="0" fontId="16" fillId="7" borderId="7" xfId="0" applyFont="1" applyFill="1" applyBorder="1" applyAlignment="1">
      <alignment horizontal="center" vertical="center" wrapText="1"/>
    </xf>
    <xf numFmtId="0" fontId="18" fillId="7" borderId="7" xfId="0" applyFont="1" applyFill="1" applyBorder="1" applyAlignment="1">
      <alignment vertical="center" wrapText="1"/>
    </xf>
    <xf numFmtId="165" fontId="5" fillId="0" borderId="2" xfId="0" applyNumberFormat="1" applyFont="1" applyBorder="1" applyAlignment="1">
      <alignment horizontal="center" vertical="center" wrapText="1"/>
    </xf>
    <xf numFmtId="0" fontId="35" fillId="7" borderId="6" xfId="0" applyFont="1" applyFill="1" applyBorder="1" applyAlignment="1">
      <alignment vertical="center"/>
    </xf>
    <xf numFmtId="0" fontId="35" fillId="7" borderId="7" xfId="0" applyFont="1" applyFill="1" applyBorder="1" applyAlignment="1">
      <alignment vertical="center"/>
    </xf>
    <xf numFmtId="0" fontId="12" fillId="7" borderId="7" xfId="0" applyFont="1" applyFill="1" applyBorder="1" applyAlignment="1">
      <alignment vertical="center"/>
    </xf>
    <xf numFmtId="0" fontId="3" fillId="7" borderId="6" xfId="0" applyFont="1" applyFill="1" applyBorder="1" applyAlignment="1">
      <alignment horizontal="center" vertical="center"/>
    </xf>
    <xf numFmtId="49" fontId="5" fillId="7" borderId="7" xfId="0" applyNumberFormat="1" applyFont="1" applyFill="1" applyBorder="1" applyAlignment="1">
      <alignment vertical="center"/>
    </xf>
    <xf numFmtId="0" fontId="4" fillId="7" borderId="6" xfId="0" applyFont="1" applyFill="1" applyBorder="1" applyAlignment="1">
      <alignment wrapText="1"/>
    </xf>
    <xf numFmtId="0" fontId="4" fillId="7" borderId="7" xfId="0" applyFont="1" applyFill="1" applyBorder="1" applyAlignment="1">
      <alignment wrapText="1"/>
    </xf>
    <xf numFmtId="49" fontId="42" fillId="7" borderId="7" xfId="6" applyNumberFormat="1" applyFont="1" applyFill="1" applyBorder="1" applyAlignment="1">
      <alignment vertical="center" wrapText="1"/>
    </xf>
    <xf numFmtId="0" fontId="24" fillId="7" borderId="6" xfId="0" applyFont="1" applyFill="1" applyBorder="1" applyAlignment="1">
      <alignment vertical="center" wrapText="1"/>
    </xf>
    <xf numFmtId="49" fontId="29" fillId="7" borderId="7" xfId="0" applyNumberFormat="1" applyFont="1" applyFill="1" applyBorder="1" applyAlignment="1">
      <alignment vertical="center" wrapText="1"/>
    </xf>
    <xf numFmtId="0" fontId="46" fillId="7" borderId="7" xfId="0" applyFont="1" applyFill="1" applyBorder="1" applyAlignment="1">
      <alignment vertical="center" wrapText="1"/>
    </xf>
    <xf numFmtId="0" fontId="46" fillId="7" borderId="6" xfId="0" applyFont="1" applyFill="1" applyBorder="1" applyAlignment="1">
      <alignment vertical="center" wrapText="1"/>
    </xf>
    <xf numFmtId="49" fontId="5" fillId="7" borderId="3" xfId="0" applyNumberFormat="1" applyFont="1" applyFill="1" applyBorder="1" applyAlignment="1">
      <alignment vertical="center" wrapText="1"/>
    </xf>
    <xf numFmtId="0" fontId="52" fillId="7" borderId="6" xfId="0" applyFont="1" applyFill="1" applyBorder="1" applyAlignment="1">
      <alignment horizontal="center" vertical="center" wrapText="1"/>
    </xf>
    <xf numFmtId="49" fontId="5" fillId="7" borderId="7" xfId="0" applyNumberFormat="1" applyFont="1" applyFill="1" applyBorder="1" applyAlignment="1">
      <alignment horizontal="center" vertical="center" wrapText="1"/>
    </xf>
    <xf numFmtId="0" fontId="4" fillId="7" borderId="6" xfId="0" applyFont="1" applyFill="1" applyBorder="1" applyAlignment="1">
      <alignment horizontal="center" vertical="center" wrapText="1"/>
    </xf>
    <xf numFmtId="49" fontId="5" fillId="7" borderId="8" xfId="0" applyNumberFormat="1" applyFont="1" applyFill="1" applyBorder="1" applyAlignment="1">
      <alignment vertical="center" wrapText="1"/>
    </xf>
    <xf numFmtId="49" fontId="25" fillId="7" borderId="6" xfId="0" quotePrefix="1" applyNumberFormat="1" applyFont="1" applyFill="1" applyBorder="1" applyAlignment="1">
      <alignment horizontal="center" vertical="center" wrapText="1"/>
    </xf>
    <xf numFmtId="49" fontId="25" fillId="7" borderId="6" xfId="0" quotePrefix="1" applyNumberFormat="1" applyFont="1" applyFill="1" applyBorder="1" applyAlignment="1">
      <alignment vertical="center" wrapText="1"/>
    </xf>
    <xf numFmtId="49" fontId="25" fillId="7" borderId="7" xfId="0" quotePrefix="1" applyNumberFormat="1" applyFont="1" applyFill="1" applyBorder="1" applyAlignment="1">
      <alignment vertical="center" wrapText="1"/>
    </xf>
    <xf numFmtId="49" fontId="25" fillId="7" borderId="7" xfId="0" quotePrefix="1" applyNumberFormat="1" applyFont="1" applyFill="1" applyBorder="1" applyAlignment="1">
      <alignment horizontal="center" vertical="center" wrapText="1"/>
    </xf>
    <xf numFmtId="0" fontId="5" fillId="7" borderId="7" xfId="0" applyFont="1" applyFill="1" applyBorder="1" applyAlignment="1">
      <alignment vertical="center"/>
    </xf>
    <xf numFmtId="0" fontId="5" fillId="7" borderId="6" xfId="0" applyFont="1" applyFill="1" applyBorder="1" applyAlignment="1">
      <alignment vertical="center"/>
    </xf>
    <xf numFmtId="0" fontId="19" fillId="7" borderId="7" xfId="0" applyFont="1" applyFill="1" applyBorder="1" applyAlignment="1">
      <alignment vertical="center" wrapText="1"/>
    </xf>
    <xf numFmtId="49" fontId="14" fillId="7" borderId="7" xfId="0" applyNumberFormat="1" applyFont="1" applyFill="1" applyBorder="1" applyAlignment="1">
      <alignment vertical="center" wrapText="1"/>
    </xf>
    <xf numFmtId="49" fontId="14" fillId="7" borderId="6" xfId="0" applyNumberFormat="1" applyFont="1" applyFill="1" applyBorder="1" applyAlignment="1">
      <alignment vertical="center" wrapText="1"/>
    </xf>
    <xf numFmtId="49" fontId="20" fillId="7" borderId="6" xfId="0" quotePrefix="1" applyNumberFormat="1" applyFont="1" applyFill="1" applyBorder="1" applyAlignment="1">
      <alignment horizontal="center" vertical="center" wrapText="1"/>
    </xf>
    <xf numFmtId="0" fontId="4" fillId="7" borderId="7" xfId="0" applyFont="1" applyFill="1" applyBorder="1" applyAlignment="1">
      <alignment horizontal="center" vertical="center" wrapText="1"/>
    </xf>
    <xf numFmtId="0" fontId="7" fillId="7" borderId="7" xfId="0" applyFont="1" applyFill="1" applyBorder="1" applyAlignment="1">
      <alignment vertical="center" wrapText="1"/>
    </xf>
    <xf numFmtId="0" fontId="7" fillId="7" borderId="6" xfId="0" applyFont="1" applyFill="1" applyBorder="1" applyAlignment="1">
      <alignment vertical="center" wrapText="1"/>
    </xf>
    <xf numFmtId="49" fontId="5" fillId="7" borderId="8" xfId="1" applyNumberFormat="1" applyFont="1" applyFill="1" applyBorder="1" applyAlignment="1">
      <alignment vertical="center" wrapText="1"/>
    </xf>
    <xf numFmtId="49" fontId="5" fillId="7" borderId="7" xfId="4" applyNumberFormat="1" applyFont="1" applyFill="1" applyBorder="1" applyAlignment="1">
      <alignment vertical="center" wrapText="1"/>
    </xf>
    <xf numFmtId="49" fontId="44" fillId="7" borderId="7" xfId="0" applyNumberFormat="1" applyFont="1" applyFill="1" applyBorder="1" applyAlignment="1">
      <alignment horizontal="center" vertical="center" wrapText="1"/>
    </xf>
    <xf numFmtId="49" fontId="44" fillId="7" borderId="6" xfId="0" applyNumberFormat="1" applyFont="1" applyFill="1" applyBorder="1" applyAlignment="1">
      <alignment horizontal="center" vertical="center" wrapText="1"/>
    </xf>
    <xf numFmtId="0" fontId="25" fillId="7" borderId="6" xfId="0" applyFont="1" applyFill="1" applyBorder="1" applyAlignment="1">
      <alignment horizontal="center" vertical="center"/>
    </xf>
    <xf numFmtId="0" fontId="7" fillId="7" borderId="6" xfId="0" applyFont="1" applyFill="1" applyBorder="1" applyAlignment="1">
      <alignment vertical="center"/>
    </xf>
    <xf numFmtId="0" fontId="7" fillId="7" borderId="7" xfId="0" applyFont="1" applyFill="1" applyBorder="1" applyAlignment="1">
      <alignment vertical="center"/>
    </xf>
    <xf numFmtId="49" fontId="20" fillId="7" borderId="7" xfId="0" quotePrefix="1" applyNumberFormat="1" applyFont="1" applyFill="1" applyBorder="1" applyAlignment="1">
      <alignment vertical="center" wrapText="1"/>
    </xf>
    <xf numFmtId="49" fontId="20" fillId="7" borderId="6" xfId="0" quotePrefix="1" applyNumberFormat="1" applyFont="1" applyFill="1" applyBorder="1" applyAlignment="1">
      <alignment vertical="center" wrapText="1"/>
    </xf>
    <xf numFmtId="0" fontId="10" fillId="19" borderId="0" xfId="0" applyFont="1" applyFill="1"/>
    <xf numFmtId="0" fontId="11" fillId="19" borderId="0" xfId="0" applyFont="1" applyFill="1"/>
    <xf numFmtId="0" fontId="17" fillId="19" borderId="0" xfId="0" applyFont="1" applyFill="1" applyAlignment="1">
      <alignment vertical="center"/>
    </xf>
    <xf numFmtId="0" fontId="0" fillId="19" borderId="0" xfId="0" applyFill="1"/>
    <xf numFmtId="165" fontId="5" fillId="19" borderId="0" xfId="0" applyNumberFormat="1" applyFont="1" applyFill="1" applyAlignment="1">
      <alignment horizontal="center" vertical="center"/>
    </xf>
    <xf numFmtId="49" fontId="16" fillId="7" borderId="7" xfId="0" applyNumberFormat="1" applyFont="1" applyFill="1" applyBorder="1" applyAlignment="1">
      <alignment horizontal="center" vertical="center" wrapText="1"/>
    </xf>
    <xf numFmtId="49" fontId="16" fillId="7" borderId="6" xfId="0" applyNumberFormat="1" applyFont="1" applyFill="1" applyBorder="1" applyAlignment="1">
      <alignment horizontal="center" vertical="center" wrapText="1"/>
    </xf>
    <xf numFmtId="0" fontId="46" fillId="7" borderId="7" xfId="0" applyFont="1" applyFill="1" applyBorder="1" applyAlignment="1">
      <alignment horizontal="center" vertical="center" wrapText="1"/>
    </xf>
    <xf numFmtId="0" fontId="46" fillId="7" borderId="6" xfId="0" applyFont="1" applyFill="1" applyBorder="1" applyAlignment="1">
      <alignment horizontal="center" vertical="center" wrapText="1"/>
    </xf>
    <xf numFmtId="0" fontId="6" fillId="7" borderId="6" xfId="0" applyFont="1" applyFill="1" applyBorder="1" applyAlignment="1">
      <alignment vertical="center"/>
    </xf>
    <xf numFmtId="0" fontId="29" fillId="7" borderId="6" xfId="0" applyFont="1" applyFill="1" applyBorder="1" applyAlignment="1">
      <alignment vertical="center" wrapText="1"/>
    </xf>
    <xf numFmtId="0" fontId="20" fillId="7" borderId="6" xfId="1" applyFont="1" applyFill="1" applyBorder="1" applyAlignment="1">
      <alignment vertical="center" wrapText="1"/>
    </xf>
    <xf numFmtId="0" fontId="59" fillId="7" borderId="6" xfId="0" applyFont="1" applyFill="1" applyBorder="1" applyAlignment="1">
      <alignment horizontal="center" vertical="center" wrapText="1"/>
    </xf>
    <xf numFmtId="0" fontId="59" fillId="7" borderId="7" xfId="0" applyFont="1" applyFill="1" applyBorder="1" applyAlignment="1">
      <alignment horizontal="center" vertical="center" wrapText="1"/>
    </xf>
    <xf numFmtId="49" fontId="29" fillId="7" borderId="6" xfId="0" applyNumberFormat="1" applyFont="1" applyFill="1" applyBorder="1" applyAlignment="1">
      <alignment vertical="center" wrapText="1"/>
    </xf>
    <xf numFmtId="49" fontId="29" fillId="7" borderId="6" xfId="0" applyNumberFormat="1" applyFont="1" applyFill="1" applyBorder="1" applyAlignment="1">
      <alignment vertical="center"/>
    </xf>
    <xf numFmtId="49" fontId="29" fillId="7" borderId="7" xfId="0" applyNumberFormat="1" applyFont="1" applyFill="1" applyBorder="1" applyAlignment="1">
      <alignment vertical="center"/>
    </xf>
    <xf numFmtId="0" fontId="4" fillId="7" borderId="3" xfId="0" applyFont="1" applyFill="1" applyBorder="1" applyAlignment="1">
      <alignment vertical="center" wrapText="1"/>
    </xf>
    <xf numFmtId="0" fontId="32" fillId="7" borderId="7" xfId="0" applyFont="1" applyFill="1" applyBorder="1" applyAlignment="1">
      <alignment horizontal="center" vertical="center"/>
    </xf>
    <xf numFmtId="14" fontId="5" fillId="0" borderId="7" xfId="0" applyNumberFormat="1" applyFont="1" applyBorder="1" applyAlignment="1">
      <alignment horizontal="center" vertical="center"/>
    </xf>
    <xf numFmtId="14" fontId="5" fillId="0" borderId="10" xfId="1" applyNumberFormat="1" applyFont="1" applyBorder="1" applyAlignment="1">
      <alignment horizontal="center" vertical="center"/>
    </xf>
    <xf numFmtId="14" fontId="5" fillId="0" borderId="7" xfId="0" applyNumberFormat="1" applyFont="1" applyBorder="1" applyAlignment="1">
      <alignment horizontal="center" vertical="center" wrapText="1"/>
    </xf>
    <xf numFmtId="0" fontId="33" fillId="15" borderId="7" xfId="0" applyFont="1" applyFill="1" applyBorder="1" applyAlignment="1">
      <alignment vertical="center" wrapText="1"/>
    </xf>
    <xf numFmtId="14" fontId="5" fillId="0" borderId="7" xfId="1" applyNumberFormat="1" applyFont="1" applyBorder="1" applyAlignment="1">
      <alignment horizontal="center" vertical="center"/>
    </xf>
    <xf numFmtId="14" fontId="37" fillId="0" borderId="7" xfId="0" applyNumberFormat="1" applyFont="1" applyBorder="1" applyAlignment="1">
      <alignment horizontal="center" vertical="center"/>
    </xf>
    <xf numFmtId="14" fontId="5" fillId="0" borderId="7" xfId="2" applyNumberFormat="1" applyFont="1" applyBorder="1" applyAlignment="1">
      <alignment horizontal="center" vertical="center"/>
    </xf>
    <xf numFmtId="14" fontId="21" fillId="0" borderId="7" xfId="1" applyNumberFormat="1" applyFont="1" applyBorder="1" applyAlignment="1">
      <alignment horizontal="center" vertical="center"/>
    </xf>
    <xf numFmtId="14" fontId="5" fillId="10" borderId="7" xfId="5" applyNumberFormat="1" applyFont="1" applyFill="1" applyBorder="1" applyAlignment="1">
      <alignment horizontal="center" vertical="center"/>
    </xf>
    <xf numFmtId="14" fontId="3" fillId="0" borderId="7" xfId="0" applyNumberFormat="1" applyFont="1" applyBorder="1" applyAlignment="1">
      <alignment horizontal="center" vertical="center"/>
    </xf>
    <xf numFmtId="0" fontId="7" fillId="15" borderId="7" xfId="0" applyFont="1" applyFill="1" applyBorder="1" applyAlignment="1">
      <alignment horizontal="center" vertical="center" wrapText="1"/>
    </xf>
    <xf numFmtId="14" fontId="5" fillId="0" borderId="7" xfId="0" applyNumberFormat="1" applyFont="1" applyBorder="1" applyAlignment="1">
      <alignment horizontal="center"/>
    </xf>
    <xf numFmtId="0" fontId="9" fillId="0" borderId="7" xfId="0" applyFont="1" applyBorder="1"/>
    <xf numFmtId="164" fontId="5" fillId="0" borderId="1" xfId="2" applyNumberFormat="1" applyFont="1" applyBorder="1" applyAlignment="1">
      <alignment horizontal="center" vertical="center"/>
    </xf>
    <xf numFmtId="49" fontId="16" fillId="7" borderId="6" xfId="4" applyNumberFormat="1" applyFont="1" applyFill="1" applyBorder="1" applyAlignment="1">
      <alignment vertical="center" wrapText="1"/>
    </xf>
    <xf numFmtId="49" fontId="16" fillId="7" borderId="7" xfId="4" applyNumberFormat="1" applyFont="1" applyFill="1" applyBorder="1" applyAlignment="1">
      <alignment vertical="center" wrapText="1"/>
    </xf>
    <xf numFmtId="49" fontId="29" fillId="7" borderId="7" xfId="0" applyNumberFormat="1" applyFont="1" applyFill="1" applyBorder="1" applyAlignment="1">
      <alignment horizontal="center" vertical="center"/>
    </xf>
    <xf numFmtId="49" fontId="29" fillId="7" borderId="6" xfId="0" applyNumberFormat="1" applyFont="1" applyFill="1" applyBorder="1" applyAlignment="1">
      <alignment horizontal="center" vertical="center"/>
    </xf>
    <xf numFmtId="164" fontId="5" fillId="0" borderId="0" xfId="2" applyNumberFormat="1" applyFont="1" applyAlignment="1">
      <alignment horizontal="center" vertical="center"/>
    </xf>
    <xf numFmtId="0" fontId="32" fillId="7" borderId="0" xfId="0" applyFont="1" applyFill="1" applyAlignment="1">
      <alignment horizontal="center" vertical="center"/>
    </xf>
    <xf numFmtId="0" fontId="18" fillId="7" borderId="3" xfId="0" applyFont="1" applyFill="1" applyBorder="1" applyAlignment="1">
      <alignment vertical="center" wrapText="1"/>
    </xf>
    <xf numFmtId="0" fontId="4" fillId="7" borderId="0" xfId="0" applyFont="1" applyFill="1" applyAlignment="1">
      <alignment horizontal="center" vertical="center" wrapText="1"/>
    </xf>
    <xf numFmtId="0" fontId="5" fillId="7" borderId="0" xfId="0" applyFont="1" applyFill="1" applyAlignment="1">
      <alignment vertical="center" wrapText="1"/>
    </xf>
    <xf numFmtId="0" fontId="5" fillId="7" borderId="6" xfId="0" applyFont="1" applyFill="1" applyBorder="1" applyAlignment="1">
      <alignment horizontal="center" vertical="center"/>
    </xf>
    <xf numFmtId="0" fontId="5" fillId="7" borderId="7" xfId="0" applyFont="1" applyFill="1" applyBorder="1" applyAlignment="1">
      <alignment horizontal="center" vertical="center" wrapText="1"/>
    </xf>
    <xf numFmtId="0" fontId="5" fillId="7" borderId="6" xfId="0" applyFont="1" applyFill="1" applyBorder="1" applyAlignment="1">
      <alignment horizontal="center" vertical="center" wrapText="1"/>
    </xf>
    <xf numFmtId="0" fontId="33" fillId="15" borderId="6" xfId="0" applyFont="1" applyFill="1" applyBorder="1" applyAlignment="1">
      <alignment horizontal="center" vertical="center" wrapText="1"/>
    </xf>
    <xf numFmtId="49" fontId="5" fillId="7" borderId="7" xfId="0" applyNumberFormat="1" applyFont="1" applyFill="1" applyBorder="1" applyAlignment="1">
      <alignment horizontal="center" vertical="center"/>
    </xf>
    <xf numFmtId="49" fontId="5" fillId="7" borderId="6" xfId="0" applyNumberFormat="1" applyFont="1" applyFill="1" applyBorder="1" applyAlignment="1">
      <alignment horizontal="center" vertical="center"/>
    </xf>
    <xf numFmtId="49" fontId="5" fillId="7" borderId="7" xfId="4" applyNumberFormat="1" applyFont="1" applyFill="1" applyBorder="1" applyAlignment="1">
      <alignment horizontal="center" vertical="center" wrapText="1"/>
    </xf>
    <xf numFmtId="49" fontId="5" fillId="7" borderId="6" xfId="4" applyNumberFormat="1" applyFont="1" applyFill="1" applyBorder="1" applyAlignment="1">
      <alignment horizontal="center" vertical="center" wrapText="1"/>
    </xf>
    <xf numFmtId="49" fontId="5" fillId="7" borderId="6" xfId="1" applyNumberFormat="1" applyFont="1" applyFill="1" applyBorder="1" applyAlignment="1">
      <alignment horizontal="center" vertical="center"/>
    </xf>
    <xf numFmtId="0" fontId="50" fillId="7" borderId="6" xfId="0" applyFont="1" applyFill="1" applyBorder="1" applyAlignment="1">
      <alignment horizontal="center" vertical="center"/>
    </xf>
    <xf numFmtId="0" fontId="50" fillId="7" borderId="7" xfId="0" applyFont="1" applyFill="1" applyBorder="1" applyAlignment="1">
      <alignment horizontal="center" vertical="center"/>
    </xf>
    <xf numFmtId="49" fontId="21" fillId="7" borderId="7" xfId="4" applyNumberFormat="1" applyFont="1" applyFill="1" applyBorder="1" applyAlignment="1">
      <alignment horizontal="center" vertical="center" wrapText="1"/>
    </xf>
    <xf numFmtId="49" fontId="21" fillId="7" borderId="6" xfId="4" applyNumberFormat="1" applyFont="1" applyFill="1" applyBorder="1" applyAlignment="1">
      <alignment horizontal="center" vertical="center" wrapText="1"/>
    </xf>
    <xf numFmtId="49" fontId="14" fillId="7" borderId="7" xfId="0" applyNumberFormat="1" applyFont="1" applyFill="1" applyBorder="1" applyAlignment="1">
      <alignment horizontal="center" vertical="center" wrapText="1"/>
    </xf>
    <xf numFmtId="49" fontId="14" fillId="7" borderId="6" xfId="0" applyNumberFormat="1" applyFont="1" applyFill="1" applyBorder="1" applyAlignment="1">
      <alignment horizontal="center" vertical="center" wrapText="1"/>
    </xf>
    <xf numFmtId="14" fontId="5" fillId="0" borderId="7" xfId="3" applyNumberFormat="1" applyFont="1" applyBorder="1" applyAlignment="1">
      <alignment horizontal="center" vertical="center"/>
    </xf>
    <xf numFmtId="49" fontId="28" fillId="7" borderId="7" xfId="0" applyNumberFormat="1" applyFont="1" applyFill="1" applyBorder="1" applyAlignment="1">
      <alignment vertical="center" wrapText="1"/>
    </xf>
    <xf numFmtId="0" fontId="24" fillId="7" borderId="7" xfId="0" applyFont="1" applyFill="1" applyBorder="1" applyAlignment="1">
      <alignment vertical="center" wrapText="1"/>
    </xf>
    <xf numFmtId="0" fontId="18" fillId="7" borderId="0" xfId="0" applyFont="1" applyFill="1" applyAlignment="1">
      <alignment vertical="center" wrapText="1"/>
    </xf>
    <xf numFmtId="164" fontId="5" fillId="0" borderId="0" xfId="3" applyNumberFormat="1" applyFont="1" applyAlignment="1">
      <alignment horizontal="center" vertical="center"/>
    </xf>
    <xf numFmtId="164" fontId="5" fillId="0" borderId="1" xfId="0" applyNumberFormat="1" applyFont="1" applyBorder="1" applyAlignment="1">
      <alignment horizontal="center" vertical="center"/>
    </xf>
    <xf numFmtId="14" fontId="5" fillId="0" borderId="0" xfId="2" applyNumberFormat="1" applyFont="1" applyAlignment="1">
      <alignment horizontal="center" vertical="center"/>
    </xf>
    <xf numFmtId="49" fontId="5" fillId="7" borderId="0" xfId="0" applyNumberFormat="1" applyFont="1" applyFill="1" applyAlignment="1">
      <alignment vertical="center" wrapText="1"/>
    </xf>
    <xf numFmtId="49" fontId="5" fillId="7" borderId="0" xfId="0" applyNumberFormat="1" applyFont="1" applyFill="1" applyAlignment="1">
      <alignment horizontal="center" vertical="center" wrapText="1"/>
    </xf>
    <xf numFmtId="14" fontId="5" fillId="0" borderId="0" xfId="0" applyNumberFormat="1" applyFont="1" applyAlignment="1">
      <alignment horizontal="center" vertical="center" wrapText="1"/>
    </xf>
    <xf numFmtId="164" fontId="5" fillId="0" borderId="0" xfId="0" applyNumberFormat="1" applyFont="1" applyAlignment="1">
      <alignment horizontal="center" vertical="center" wrapText="1"/>
    </xf>
    <xf numFmtId="14" fontId="37" fillId="0" borderId="0" xfId="0" applyNumberFormat="1" applyFont="1" applyAlignment="1">
      <alignment horizontal="center" vertical="center"/>
    </xf>
    <xf numFmtId="164" fontId="37" fillId="0" borderId="0" xfId="0" applyNumberFormat="1" applyFont="1" applyAlignment="1">
      <alignment horizontal="center"/>
    </xf>
    <xf numFmtId="164" fontId="5" fillId="0" borderId="0" xfId="0" applyNumberFormat="1" applyFont="1" applyAlignment="1">
      <alignment horizontal="center"/>
    </xf>
    <xf numFmtId="14" fontId="5" fillId="0" borderId="0" xfId="3" applyNumberFormat="1" applyFont="1" applyAlignment="1">
      <alignment horizontal="center" vertical="center"/>
    </xf>
    <xf numFmtId="165" fontId="37" fillId="0" borderId="0" xfId="0" applyNumberFormat="1" applyFont="1" applyAlignment="1">
      <alignment horizontal="center" vertical="center"/>
    </xf>
    <xf numFmtId="14" fontId="21" fillId="0" borderId="0" xfId="1" applyNumberFormat="1" applyFont="1" applyAlignment="1">
      <alignment horizontal="center" vertical="center"/>
    </xf>
    <xf numFmtId="164" fontId="21" fillId="0" borderId="0" xfId="1" applyNumberFormat="1" applyFont="1" applyAlignment="1">
      <alignment horizontal="center" vertical="center"/>
    </xf>
    <xf numFmtId="14" fontId="5" fillId="10" borderId="0" xfId="5" applyNumberFormat="1" applyFont="1" applyFill="1" applyAlignment="1">
      <alignment horizontal="center" vertical="center"/>
    </xf>
    <xf numFmtId="0" fontId="5" fillId="9" borderId="0" xfId="5" applyFont="1" applyFill="1" applyAlignment="1">
      <alignment horizontal="center" vertical="center" wrapText="1"/>
    </xf>
    <xf numFmtId="164" fontId="5" fillId="11" borderId="0" xfId="5" applyNumberFormat="1" applyFont="1" applyFill="1" applyAlignment="1">
      <alignment horizontal="center" vertical="center" wrapText="1"/>
    </xf>
    <xf numFmtId="164" fontId="5" fillId="9" borderId="0" xfId="5" applyNumberFormat="1" applyFont="1" applyFill="1" applyAlignment="1">
      <alignment horizontal="center" vertical="center" wrapText="1"/>
    </xf>
    <xf numFmtId="164" fontId="5" fillId="9" borderId="0" xfId="1" applyNumberFormat="1" applyFont="1" applyFill="1" applyAlignment="1">
      <alignment horizontal="center" vertical="center"/>
    </xf>
    <xf numFmtId="164" fontId="5" fillId="11" borderId="0" xfId="1" applyNumberFormat="1" applyFont="1" applyFill="1" applyAlignment="1">
      <alignment horizontal="center" vertical="center"/>
    </xf>
    <xf numFmtId="14" fontId="3" fillId="0" borderId="0" xfId="0" applyNumberFormat="1" applyFont="1" applyAlignment="1">
      <alignment horizontal="center" vertical="center"/>
    </xf>
    <xf numFmtId="165" fontId="3" fillId="0" borderId="0" xfId="0" applyNumberFormat="1" applyFont="1" applyAlignment="1">
      <alignment horizontal="center" vertical="center"/>
    </xf>
    <xf numFmtId="165" fontId="5" fillId="0" borderId="0" xfId="2" applyNumberFormat="1" applyFont="1" applyAlignment="1">
      <alignment horizontal="center" vertical="center"/>
    </xf>
    <xf numFmtId="49" fontId="5" fillId="7" borderId="0" xfId="4" applyNumberFormat="1" applyFont="1" applyFill="1" applyAlignment="1">
      <alignment vertical="center" wrapText="1"/>
    </xf>
    <xf numFmtId="0" fontId="33" fillId="15" borderId="0" xfId="0" applyFont="1" applyFill="1" applyAlignment="1">
      <alignment horizontal="center" vertical="center" wrapText="1"/>
    </xf>
    <xf numFmtId="0" fontId="3" fillId="7" borderId="0" xfId="0" applyFont="1" applyFill="1" applyAlignment="1">
      <alignment vertical="center"/>
    </xf>
    <xf numFmtId="165" fontId="51" fillId="0" borderId="0" xfId="0" applyNumberFormat="1" applyFont="1" applyAlignment="1">
      <alignment horizontal="center" vertical="center"/>
    </xf>
    <xf numFmtId="0" fontId="5" fillId="7" borderId="0" xfId="0" applyFont="1" applyFill="1" applyAlignment="1">
      <alignment vertical="center"/>
    </xf>
    <xf numFmtId="49" fontId="5" fillId="7" borderId="0" xfId="0" applyNumberFormat="1" applyFont="1" applyFill="1" applyAlignment="1">
      <alignment horizontal="center" vertical="center"/>
    </xf>
    <xf numFmtId="0" fontId="4" fillId="7" borderId="0" xfId="0" applyFont="1" applyFill="1" applyAlignment="1">
      <alignment vertical="center" wrapText="1"/>
    </xf>
    <xf numFmtId="164" fontId="22" fillId="0" borderId="0" xfId="3" applyNumberFormat="1" applyFont="1" applyAlignment="1">
      <alignment horizontal="center" vertical="center"/>
    </xf>
    <xf numFmtId="14" fontId="5" fillId="0" borderId="0" xfId="5" applyNumberFormat="1" applyFont="1" applyAlignment="1">
      <alignment horizontal="center" vertical="center"/>
    </xf>
    <xf numFmtId="0" fontId="30" fillId="7" borderId="0" xfId="0" applyFont="1" applyFill="1" applyAlignment="1">
      <alignment vertical="center"/>
    </xf>
    <xf numFmtId="164" fontId="3" fillId="0" borderId="0" xfId="3" applyNumberFormat="1" applyFont="1" applyAlignment="1">
      <alignment horizontal="center" vertical="center"/>
    </xf>
    <xf numFmtId="164" fontId="5" fillId="12" borderId="0" xfId="5" applyNumberFormat="1" applyFont="1" applyFill="1" applyAlignment="1">
      <alignment horizontal="center" vertical="center" wrapText="1"/>
    </xf>
    <xf numFmtId="164" fontId="5" fillId="12" borderId="0" xfId="1" applyNumberFormat="1" applyFont="1" applyFill="1" applyAlignment="1">
      <alignment horizontal="center" vertical="center"/>
    </xf>
    <xf numFmtId="0" fontId="7" fillId="15" borderId="0" xfId="0" applyFont="1" applyFill="1" applyAlignment="1">
      <alignment horizontal="center" vertical="center" wrapText="1"/>
    </xf>
    <xf numFmtId="164" fontId="56" fillId="7" borderId="0" xfId="0" applyNumberFormat="1" applyFont="1" applyFill="1" applyAlignment="1">
      <alignment horizontal="center" vertical="center"/>
    </xf>
    <xf numFmtId="0" fontId="4" fillId="7" borderId="0" xfId="0" applyFont="1" applyFill="1" applyAlignment="1">
      <alignment horizontal="center" vertical="center"/>
    </xf>
    <xf numFmtId="0" fontId="39" fillId="7" borderId="0" xfId="0" applyFont="1" applyFill="1" applyAlignment="1">
      <alignment vertical="center"/>
    </xf>
    <xf numFmtId="164" fontId="37" fillId="0" borderId="0" xfId="0" applyNumberFormat="1" applyFont="1" applyAlignment="1">
      <alignment horizontal="center" vertical="center" wrapText="1"/>
    </xf>
    <xf numFmtId="14" fontId="5" fillId="0" borderId="0" xfId="0" applyNumberFormat="1" applyFont="1" applyAlignment="1">
      <alignment horizontal="center"/>
    </xf>
    <xf numFmtId="49" fontId="29" fillId="7" borderId="0" xfId="0" applyNumberFormat="1" applyFont="1" applyFill="1" applyAlignment="1">
      <alignment vertical="center" wrapText="1"/>
    </xf>
    <xf numFmtId="164" fontId="5" fillId="0" borderId="0" xfId="0" applyNumberFormat="1" applyFont="1" applyAlignment="1">
      <alignment horizontal="center" wrapText="1"/>
    </xf>
    <xf numFmtId="0" fontId="14" fillId="7" borderId="6" xfId="0" applyFont="1" applyFill="1" applyBorder="1" applyAlignment="1">
      <alignment horizontal="center" vertical="center" wrapText="1"/>
    </xf>
    <xf numFmtId="0" fontId="5" fillId="7" borderId="7" xfId="1" applyFont="1" applyFill="1" applyBorder="1" applyAlignment="1">
      <alignment horizontal="center" vertical="center" wrapText="1"/>
    </xf>
    <xf numFmtId="0" fontId="5" fillId="7" borderId="6" xfId="1" applyFont="1" applyFill="1" applyBorder="1" applyAlignment="1">
      <alignment horizontal="center" vertical="center" wrapText="1"/>
    </xf>
    <xf numFmtId="165" fontId="5" fillId="0" borderId="0" xfId="0" applyNumberFormat="1" applyFont="1" applyAlignment="1">
      <alignment horizontal="center" vertical="center" wrapText="1"/>
    </xf>
    <xf numFmtId="0" fontId="5" fillId="7" borderId="0" xfId="0" applyFont="1" applyFill="1" applyAlignment="1">
      <alignment horizontal="center" vertical="center"/>
    </xf>
    <xf numFmtId="0" fontId="9" fillId="7" borderId="6" xfId="0" applyFont="1" applyFill="1" applyBorder="1" applyAlignment="1">
      <alignment horizontal="center" vertical="center" wrapText="1"/>
    </xf>
    <xf numFmtId="0" fontId="48" fillId="7" borderId="7" xfId="0" applyFont="1" applyFill="1" applyBorder="1" applyAlignment="1">
      <alignment vertical="center" wrapText="1"/>
    </xf>
    <xf numFmtId="0" fontId="48" fillId="7" borderId="6" xfId="0" applyFont="1" applyFill="1" applyBorder="1" applyAlignment="1">
      <alignment vertical="center" wrapText="1"/>
    </xf>
    <xf numFmtId="0" fontId="39" fillId="7" borderId="3" xfId="0" applyFont="1" applyFill="1" applyBorder="1" applyAlignment="1">
      <alignment vertical="center"/>
    </xf>
    <xf numFmtId="0" fontId="5" fillId="7" borderId="7" xfId="0" applyFont="1" applyFill="1" applyBorder="1" applyAlignment="1">
      <alignment horizontal="center" vertical="center"/>
    </xf>
    <xf numFmtId="164" fontId="62" fillId="0" borderId="0" xfId="3" applyNumberFormat="1" applyFont="1" applyAlignment="1">
      <alignment horizontal="center" vertical="center"/>
    </xf>
    <xf numFmtId="49" fontId="5" fillId="8" borderId="8" xfId="0" applyNumberFormat="1" applyFont="1" applyFill="1" applyBorder="1" applyAlignment="1">
      <alignment horizontal="center" vertical="center" wrapText="1"/>
    </xf>
    <xf numFmtId="0" fontId="64" fillId="7" borderId="7" xfId="0" applyFont="1" applyFill="1" applyBorder="1" applyAlignment="1">
      <alignment vertical="center" wrapText="1"/>
    </xf>
    <xf numFmtId="0" fontId="64" fillId="7" borderId="6" xfId="0" applyFont="1" applyFill="1" applyBorder="1" applyAlignment="1">
      <alignment vertical="center" wrapText="1"/>
    </xf>
    <xf numFmtId="49" fontId="7" fillId="7" borderId="7" xfId="0" applyNumberFormat="1" applyFont="1" applyFill="1" applyBorder="1" applyAlignment="1">
      <alignment horizontal="center" vertical="center" wrapText="1"/>
    </xf>
    <xf numFmtId="49" fontId="7" fillId="7" borderId="6" xfId="0" applyNumberFormat="1" applyFont="1" applyFill="1" applyBorder="1" applyAlignment="1">
      <alignment horizontal="center" vertical="center" wrapText="1"/>
    </xf>
    <xf numFmtId="0" fontId="59" fillId="7" borderId="7" xfId="0" applyFont="1" applyFill="1" applyBorder="1" applyAlignment="1">
      <alignment vertical="center" wrapText="1"/>
    </xf>
    <xf numFmtId="0" fontId="59" fillId="7" borderId="6" xfId="0" applyFont="1" applyFill="1" applyBorder="1" applyAlignment="1">
      <alignment vertical="center" wrapText="1"/>
    </xf>
    <xf numFmtId="0" fontId="65" fillId="7" borderId="7" xfId="0" applyFont="1" applyFill="1" applyBorder="1" applyAlignment="1">
      <alignment vertical="center" wrapText="1"/>
    </xf>
    <xf numFmtId="0" fontId="65" fillId="7" borderId="6" xfId="0" applyFont="1" applyFill="1" applyBorder="1" applyAlignment="1">
      <alignment vertical="center" wrapText="1"/>
    </xf>
    <xf numFmtId="0" fontId="7" fillId="7" borderId="7" xfId="1" applyFont="1" applyFill="1" applyBorder="1" applyAlignment="1">
      <alignment vertical="center" wrapText="1"/>
    </xf>
    <xf numFmtId="0" fontId="7" fillId="7" borderId="6" xfId="1" applyFont="1" applyFill="1" applyBorder="1" applyAlignment="1">
      <alignment vertical="center" wrapText="1"/>
    </xf>
    <xf numFmtId="0" fontId="67" fillId="7" borderId="7" xfId="0" applyFont="1" applyFill="1" applyBorder="1" applyAlignment="1">
      <alignment vertical="center"/>
    </xf>
    <xf numFmtId="0" fontId="67" fillId="7" borderId="0" xfId="0" applyFont="1" applyFill="1" applyAlignment="1">
      <alignment vertical="center"/>
    </xf>
    <xf numFmtId="0" fontId="20" fillId="7" borderId="0" xfId="1" applyFont="1" applyFill="1" applyAlignment="1">
      <alignment vertical="center" wrapText="1"/>
    </xf>
    <xf numFmtId="164" fontId="68" fillId="0" borderId="0" xfId="3" applyNumberFormat="1" applyFont="1" applyAlignment="1">
      <alignment horizontal="center" vertical="center"/>
    </xf>
    <xf numFmtId="49" fontId="20" fillId="7" borderId="7" xfId="4" applyNumberFormat="1" applyFont="1" applyFill="1" applyBorder="1" applyAlignment="1">
      <alignment horizontal="center" vertical="center" wrapText="1"/>
    </xf>
    <xf numFmtId="49" fontId="20" fillId="7" borderId="6" xfId="4" applyNumberFormat="1" applyFont="1" applyFill="1" applyBorder="1" applyAlignment="1">
      <alignment horizontal="center" vertical="center" wrapText="1"/>
    </xf>
    <xf numFmtId="0" fontId="64" fillId="7" borderId="7" xfId="0" applyFont="1" applyFill="1" applyBorder="1" applyAlignment="1">
      <alignment horizontal="center" vertical="center" wrapText="1"/>
    </xf>
    <xf numFmtId="0" fontId="64" fillId="7" borderId="6" xfId="0" applyFont="1" applyFill="1" applyBorder="1" applyAlignment="1">
      <alignment horizontal="center" vertical="center" wrapText="1"/>
    </xf>
    <xf numFmtId="0" fontId="46" fillId="7" borderId="0" xfId="0" applyFont="1" applyFill="1" applyAlignment="1">
      <alignment vertical="center" wrapText="1"/>
    </xf>
    <xf numFmtId="165" fontId="37" fillId="0" borderId="1" xfId="0" applyNumberFormat="1" applyFont="1" applyBorder="1" applyAlignment="1">
      <alignment horizontal="center" vertical="center"/>
    </xf>
    <xf numFmtId="49" fontId="24" fillId="7" borderId="7" xfId="0" applyNumberFormat="1" applyFont="1" applyFill="1" applyBorder="1" applyAlignment="1">
      <alignment vertical="center" wrapText="1"/>
    </xf>
    <xf numFmtId="49" fontId="24" fillId="7" borderId="6" xfId="0" applyNumberFormat="1" applyFont="1" applyFill="1" applyBorder="1" applyAlignment="1">
      <alignment vertical="center" wrapText="1"/>
    </xf>
    <xf numFmtId="49" fontId="5" fillId="8" borderId="7" xfId="4" applyNumberFormat="1" applyFont="1" applyFill="1" applyBorder="1" applyAlignment="1">
      <alignment horizontal="center" vertical="center" wrapText="1"/>
    </xf>
    <xf numFmtId="49" fontId="5" fillId="8" borderId="6" xfId="4" applyNumberFormat="1" applyFont="1" applyFill="1" applyBorder="1" applyAlignment="1">
      <alignment horizontal="center" vertical="center" wrapText="1"/>
    </xf>
    <xf numFmtId="49" fontId="20" fillId="7" borderId="7" xfId="0" quotePrefix="1" applyNumberFormat="1" applyFont="1" applyFill="1" applyBorder="1" applyAlignment="1">
      <alignment horizontal="center" vertical="center" wrapText="1"/>
    </xf>
    <xf numFmtId="49" fontId="20" fillId="7" borderId="7" xfId="4" applyNumberFormat="1" applyFont="1" applyFill="1" applyBorder="1" applyAlignment="1">
      <alignment vertical="center" wrapText="1"/>
    </xf>
    <xf numFmtId="49" fontId="5" fillId="7" borderId="7" xfId="1" applyNumberFormat="1" applyFont="1" applyFill="1" applyBorder="1" applyAlignment="1">
      <alignment horizontal="center" vertical="center"/>
    </xf>
    <xf numFmtId="0" fontId="66" fillId="7" borderId="7" xfId="0" applyFont="1" applyFill="1" applyBorder="1" applyAlignment="1">
      <alignment horizontal="center" vertical="center" wrapText="1"/>
    </xf>
    <xf numFmtId="0" fontId="66" fillId="7" borderId="0" xfId="0" applyFont="1" applyFill="1" applyAlignment="1">
      <alignment horizontal="center" vertical="center" wrapText="1"/>
    </xf>
    <xf numFmtId="49" fontId="20" fillId="7" borderId="7" xfId="1" applyNumberFormat="1" applyFont="1" applyFill="1" applyBorder="1" applyAlignment="1">
      <alignment vertical="center" wrapText="1"/>
    </xf>
    <xf numFmtId="49" fontId="20" fillId="7" borderId="6" xfId="1" applyNumberFormat="1" applyFont="1" applyFill="1" applyBorder="1" applyAlignment="1">
      <alignment vertical="center"/>
    </xf>
    <xf numFmtId="49" fontId="20" fillId="7" borderId="7" xfId="1" applyNumberFormat="1" applyFont="1" applyFill="1" applyBorder="1" applyAlignment="1">
      <alignment vertical="center"/>
    </xf>
    <xf numFmtId="0" fontId="54" fillId="7" borderId="7" xfId="0" applyFont="1" applyFill="1" applyBorder="1" applyAlignment="1">
      <alignment vertical="center" wrapText="1"/>
    </xf>
    <xf numFmtId="0" fontId="54" fillId="7" borderId="6" xfId="0" applyFont="1" applyFill="1" applyBorder="1" applyAlignment="1">
      <alignment vertical="center" wrapText="1"/>
    </xf>
    <xf numFmtId="0" fontId="54" fillId="7" borderId="7" xfId="0" applyFont="1" applyFill="1" applyBorder="1" applyAlignment="1">
      <alignment horizontal="center" vertical="center" wrapText="1"/>
    </xf>
    <xf numFmtId="0" fontId="54" fillId="7" borderId="6" xfId="0" applyFont="1" applyFill="1" applyBorder="1" applyAlignment="1">
      <alignment horizontal="center" vertical="center" wrapText="1"/>
    </xf>
    <xf numFmtId="0" fontId="24" fillId="7" borderId="7" xfId="1" applyFont="1" applyFill="1" applyBorder="1" applyAlignment="1">
      <alignment vertical="center" wrapText="1"/>
    </xf>
    <xf numFmtId="0" fontId="24" fillId="7" borderId="6" xfId="1" applyFont="1" applyFill="1" applyBorder="1" applyAlignment="1">
      <alignment vertical="center" wrapText="1"/>
    </xf>
    <xf numFmtId="0" fontId="69" fillId="7" borderId="7" xfId="0" applyFont="1" applyFill="1" applyBorder="1" applyAlignment="1">
      <alignment vertical="center" wrapText="1"/>
    </xf>
    <xf numFmtId="0" fontId="69" fillId="7" borderId="6" xfId="0" applyFont="1" applyFill="1" applyBorder="1" applyAlignment="1">
      <alignment vertical="center" wrapText="1"/>
    </xf>
    <xf numFmtId="0" fontId="52" fillId="7" borderId="7" xfId="0" applyFont="1" applyFill="1" applyBorder="1" applyAlignment="1">
      <alignment horizontal="center" vertical="center" wrapText="1"/>
    </xf>
    <xf numFmtId="0" fontId="9" fillId="7" borderId="7" xfId="0" applyFont="1" applyFill="1" applyBorder="1" applyAlignment="1">
      <alignment horizontal="center" vertical="center" wrapText="1"/>
    </xf>
    <xf numFmtId="0" fontId="14" fillId="7" borderId="7" xfId="0" applyFont="1" applyFill="1" applyBorder="1" applyAlignment="1">
      <alignment horizontal="center" vertical="center" wrapText="1"/>
    </xf>
    <xf numFmtId="49" fontId="4" fillId="7" borderId="7" xfId="0" applyNumberFormat="1" applyFont="1" applyFill="1" applyBorder="1" applyAlignment="1">
      <alignment vertical="center" wrapText="1"/>
    </xf>
    <xf numFmtId="49" fontId="4" fillId="7" borderId="6" xfId="0" applyNumberFormat="1" applyFont="1" applyFill="1" applyBorder="1" applyAlignment="1">
      <alignment vertical="center" wrapText="1"/>
    </xf>
    <xf numFmtId="0" fontId="63" fillId="7" borderId="7" xfId="0" applyFont="1" applyFill="1" applyBorder="1" applyAlignment="1">
      <alignment vertical="center" wrapText="1"/>
    </xf>
    <xf numFmtId="0" fontId="63" fillId="7" borderId="0" xfId="0" applyFont="1" applyFill="1" applyAlignment="1">
      <alignment vertical="center" wrapText="1"/>
    </xf>
    <xf numFmtId="49" fontId="34" fillId="7" borderId="7" xfId="0" applyNumberFormat="1" applyFont="1" applyFill="1" applyBorder="1" applyAlignment="1">
      <alignment vertical="center" wrapText="1"/>
    </xf>
    <xf numFmtId="49" fontId="34" fillId="7" borderId="6" xfId="0" applyNumberFormat="1" applyFont="1" applyFill="1" applyBorder="1" applyAlignment="1">
      <alignment vertical="center" wrapText="1"/>
    </xf>
    <xf numFmtId="49" fontId="34" fillId="7" borderId="0" xfId="0" applyNumberFormat="1" applyFont="1" applyFill="1" applyAlignment="1">
      <alignment vertical="center" wrapText="1"/>
    </xf>
    <xf numFmtId="49" fontId="42" fillId="7" borderId="0" xfId="6" applyNumberFormat="1" applyFont="1" applyFill="1" applyBorder="1" applyAlignment="1">
      <alignment vertical="center" wrapText="1"/>
    </xf>
    <xf numFmtId="0" fontId="6" fillId="7" borderId="0" xfId="0" applyFont="1" applyFill="1" applyAlignment="1">
      <alignment vertical="center"/>
    </xf>
    <xf numFmtId="0" fontId="60" fillId="7" borderId="7" xfId="0" applyFont="1" applyFill="1" applyBorder="1" applyAlignment="1">
      <alignment vertical="center" wrapText="1"/>
    </xf>
    <xf numFmtId="0" fontId="60" fillId="7" borderId="6" xfId="0" applyFont="1" applyFill="1" applyBorder="1" applyAlignment="1">
      <alignment vertical="center" wrapText="1"/>
    </xf>
    <xf numFmtId="0" fontId="5" fillId="8" borderId="7" xfId="0" applyFont="1" applyFill="1" applyBorder="1" applyAlignment="1">
      <alignment horizontal="center" vertical="center" wrapText="1"/>
    </xf>
    <xf numFmtId="0" fontId="5" fillId="8" borderId="6" xfId="0" applyFont="1" applyFill="1" applyBorder="1" applyAlignment="1">
      <alignment horizontal="center" vertical="center" wrapText="1"/>
    </xf>
    <xf numFmtId="49" fontId="26" fillId="7" borderId="7" xfId="0" applyNumberFormat="1" applyFont="1" applyFill="1" applyBorder="1" applyAlignment="1">
      <alignment vertical="center" wrapText="1"/>
    </xf>
    <xf numFmtId="0" fontId="70" fillId="7" borderId="7" xfId="0" applyFont="1" applyFill="1" applyBorder="1" applyAlignment="1">
      <alignment vertical="center" wrapText="1"/>
    </xf>
    <xf numFmtId="0" fontId="70" fillId="7" borderId="6" xfId="0" applyFont="1" applyFill="1" applyBorder="1" applyAlignment="1">
      <alignment vertical="center" wrapText="1"/>
    </xf>
    <xf numFmtId="0" fontId="49" fillId="7" borderId="7" xfId="0" applyFont="1" applyFill="1" applyBorder="1" applyAlignment="1">
      <alignment vertical="center" wrapText="1"/>
    </xf>
    <xf numFmtId="0" fontId="49" fillId="7" borderId="6" xfId="0" applyFont="1" applyFill="1" applyBorder="1" applyAlignment="1">
      <alignment vertical="center" wrapText="1"/>
    </xf>
    <xf numFmtId="0" fontId="21" fillId="7" borderId="0" xfId="0" applyFont="1" applyFill="1" applyAlignment="1">
      <alignment vertical="center"/>
    </xf>
    <xf numFmtId="14" fontId="7" fillId="7" borderId="8" xfId="0" applyNumberFormat="1" applyFont="1" applyFill="1" applyBorder="1" applyAlignment="1">
      <alignment vertical="center"/>
    </xf>
    <xf numFmtId="0" fontId="48" fillId="7" borderId="7" xfId="0" applyFont="1" applyFill="1" applyBorder="1" applyAlignment="1">
      <alignment horizontal="center" vertical="center" wrapText="1"/>
    </xf>
    <xf numFmtId="0" fontId="48" fillId="7" borderId="6" xfId="0" applyFont="1" applyFill="1" applyBorder="1" applyAlignment="1">
      <alignment horizontal="center" vertical="center" wrapText="1"/>
    </xf>
    <xf numFmtId="0" fontId="4" fillId="7" borderId="7" xfId="1" applyFont="1" applyFill="1" applyBorder="1" applyAlignment="1">
      <alignment horizontal="center" vertical="center" wrapText="1"/>
    </xf>
    <xf numFmtId="0" fontId="4" fillId="7" borderId="6" xfId="1" applyFont="1" applyFill="1" applyBorder="1" applyAlignment="1">
      <alignment horizontal="center" vertical="center" wrapText="1"/>
    </xf>
    <xf numFmtId="49" fontId="20" fillId="7" borderId="0" xfId="0" quotePrefix="1" applyNumberFormat="1" applyFont="1" applyFill="1" applyAlignment="1">
      <alignment horizontal="center" vertical="center" wrapText="1"/>
    </xf>
    <xf numFmtId="0" fontId="46" fillId="7" borderId="7" xfId="1" applyFont="1" applyFill="1" applyBorder="1" applyAlignment="1">
      <alignment horizontal="center" vertical="center" wrapText="1"/>
    </xf>
    <xf numFmtId="0" fontId="46" fillId="7" borderId="6" xfId="1" applyFont="1" applyFill="1" applyBorder="1" applyAlignment="1">
      <alignment horizontal="center" vertical="center" wrapText="1"/>
    </xf>
    <xf numFmtId="0" fontId="75" fillId="7" borderId="7" xfId="0" applyFont="1" applyFill="1" applyBorder="1" applyAlignment="1">
      <alignment horizontal="center" vertical="center" wrapText="1"/>
    </xf>
    <xf numFmtId="0" fontId="75" fillId="7" borderId="0" xfId="0" applyFont="1" applyFill="1" applyAlignment="1">
      <alignment horizontal="center" vertical="center" wrapText="1"/>
    </xf>
    <xf numFmtId="0" fontId="66" fillId="7" borderId="7" xfId="0" applyFont="1" applyFill="1" applyBorder="1" applyAlignment="1">
      <alignment vertical="center" wrapText="1"/>
    </xf>
    <xf numFmtId="0" fontId="66" fillId="7" borderId="0" xfId="0" applyFont="1" applyFill="1" applyAlignment="1">
      <alignment vertical="center" wrapText="1"/>
    </xf>
    <xf numFmtId="49" fontId="74" fillId="7" borderId="7" xfId="0" applyNumberFormat="1" applyFont="1" applyFill="1" applyBorder="1" applyAlignment="1">
      <alignment vertical="center" wrapText="1"/>
    </xf>
    <xf numFmtId="49" fontId="74" fillId="7" borderId="6" xfId="0" applyNumberFormat="1" applyFont="1" applyFill="1" applyBorder="1" applyAlignment="1">
      <alignment vertical="center" wrapText="1"/>
    </xf>
    <xf numFmtId="0" fontId="18" fillId="7" borderId="7" xfId="0" applyFont="1" applyFill="1" applyBorder="1" applyAlignment="1">
      <alignment vertical="center"/>
    </xf>
    <xf numFmtId="0" fontId="18" fillId="7" borderId="6" xfId="0" applyFont="1" applyFill="1" applyBorder="1" applyAlignment="1">
      <alignment vertical="center"/>
    </xf>
    <xf numFmtId="165" fontId="3" fillId="0" borderId="2" xfId="0" applyNumberFormat="1" applyFont="1" applyBorder="1" applyAlignment="1">
      <alignment horizontal="center" vertical="center"/>
    </xf>
    <xf numFmtId="0" fontId="60" fillId="8" borderId="7" xfId="0" applyFont="1" applyFill="1" applyBorder="1" applyAlignment="1">
      <alignment horizontal="center" vertical="center" wrapText="1"/>
    </xf>
    <xf numFmtId="0" fontId="60" fillId="8" borderId="6" xfId="0" applyFont="1" applyFill="1" applyBorder="1" applyAlignment="1">
      <alignment horizontal="center" vertical="center" wrapText="1"/>
    </xf>
    <xf numFmtId="0" fontId="5" fillId="7" borderId="3" xfId="0" applyFont="1" applyFill="1" applyBorder="1" applyAlignment="1">
      <alignment vertical="center" wrapText="1"/>
    </xf>
    <xf numFmtId="0" fontId="49" fillId="7" borderId="0" xfId="0" applyFont="1" applyFill="1" applyAlignment="1">
      <alignment horizontal="center" vertical="center" wrapText="1"/>
    </xf>
    <xf numFmtId="0" fontId="49" fillId="7" borderId="6" xfId="0" applyFont="1" applyFill="1" applyBorder="1" applyAlignment="1">
      <alignment horizontal="center" vertical="center" wrapText="1"/>
    </xf>
    <xf numFmtId="0" fontId="54" fillId="8" borderId="7" xfId="0" applyFont="1" applyFill="1" applyBorder="1" applyAlignment="1">
      <alignment horizontal="center" vertical="center" wrapText="1"/>
    </xf>
    <xf numFmtId="0" fontId="54" fillId="8" borderId="6" xfId="0" applyFont="1" applyFill="1" applyBorder="1" applyAlignment="1">
      <alignment horizontal="center" vertical="center" wrapText="1"/>
    </xf>
    <xf numFmtId="0" fontId="52" fillId="7" borderId="0" xfId="0" applyFont="1" applyFill="1" applyAlignment="1">
      <alignment horizontal="center" vertical="center" wrapText="1"/>
    </xf>
    <xf numFmtId="0" fontId="14" fillId="7" borderId="0" xfId="0" applyFont="1" applyFill="1" applyAlignment="1">
      <alignment horizontal="center" vertical="center" wrapText="1"/>
    </xf>
    <xf numFmtId="0" fontId="4" fillId="8" borderId="7" xfId="0" applyFont="1" applyFill="1" applyBorder="1" applyAlignment="1">
      <alignment horizontal="center" vertical="center" wrapText="1"/>
    </xf>
    <xf numFmtId="0" fontId="5" fillId="8" borderId="0" xfId="0" applyFont="1" applyFill="1" applyAlignment="1">
      <alignment horizontal="center" vertical="center" wrapText="1"/>
    </xf>
    <xf numFmtId="0" fontId="4" fillId="8" borderId="0" xfId="0" applyFont="1" applyFill="1" applyAlignment="1">
      <alignment horizontal="center" vertical="center" wrapText="1"/>
    </xf>
    <xf numFmtId="164" fontId="5" fillId="9" borderId="0" xfId="1" applyNumberFormat="1" applyFont="1" applyFill="1" applyAlignment="1">
      <alignment horizontal="center" vertical="center"/>
    </xf>
    <xf numFmtId="164" fontId="5" fillId="9" borderId="1" xfId="1" applyNumberFormat="1" applyFont="1" applyFill="1" applyBorder="1" applyAlignment="1">
      <alignment horizontal="center" vertical="center"/>
    </xf>
    <xf numFmtId="0" fontId="18" fillId="8" borderId="3" xfId="0" applyFont="1" applyFill="1" applyBorder="1" applyAlignment="1">
      <alignment horizontal="center" vertical="center" wrapText="1"/>
    </xf>
    <xf numFmtId="0" fontId="18" fillId="8" borderId="6" xfId="0" applyFont="1" applyFill="1" applyBorder="1" applyAlignment="1">
      <alignment horizontal="center" vertical="center"/>
    </xf>
    <xf numFmtId="0" fontId="18" fillId="8" borderId="3" xfId="0" applyFont="1" applyFill="1" applyBorder="1" applyAlignment="1">
      <alignment horizontal="center" vertical="center"/>
    </xf>
    <xf numFmtId="165" fontId="37" fillId="0" borderId="0" xfId="0" applyNumberFormat="1" applyFont="1" applyAlignment="1">
      <alignment horizontal="center" vertical="center"/>
    </xf>
    <xf numFmtId="165" fontId="5" fillId="0" borderId="0" xfId="0" applyNumberFormat="1" applyFont="1" applyAlignment="1">
      <alignment horizontal="center" vertical="center"/>
    </xf>
    <xf numFmtId="165" fontId="5" fillId="0" borderId="0" xfId="0" applyNumberFormat="1" applyFont="1" applyAlignment="1">
      <alignment horizontal="center" vertical="center" wrapText="1"/>
    </xf>
    <xf numFmtId="0" fontId="6" fillId="5" borderId="7" xfId="0" applyFont="1" applyFill="1" applyBorder="1" applyAlignment="1">
      <alignment horizontal="center" vertical="center"/>
    </xf>
    <xf numFmtId="0" fontId="6" fillId="5" borderId="0" xfId="0" applyFont="1" applyFill="1" applyAlignment="1">
      <alignment horizontal="center" vertical="center"/>
    </xf>
    <xf numFmtId="0" fontId="6" fillId="5" borderId="2" xfId="0" applyFont="1" applyFill="1" applyBorder="1" applyAlignment="1">
      <alignment horizontal="center" vertical="center"/>
    </xf>
    <xf numFmtId="164" fontId="5" fillId="0" borderId="0" xfId="2" applyNumberFormat="1" applyFont="1" applyAlignment="1">
      <alignment horizontal="center" vertical="center"/>
    </xf>
    <xf numFmtId="164" fontId="5" fillId="0" borderId="0" xfId="0" applyNumberFormat="1" applyFont="1" applyAlignment="1">
      <alignment horizontal="center" vertical="center" wrapText="1"/>
    </xf>
    <xf numFmtId="164" fontId="5" fillId="0" borderId="0" xfId="0" applyNumberFormat="1" applyFont="1" applyAlignment="1">
      <alignment horizontal="center" vertical="center"/>
    </xf>
    <xf numFmtId="0" fontId="32" fillId="2" borderId="7" xfId="0" applyFont="1" applyFill="1" applyBorder="1" applyAlignment="1">
      <alignment horizontal="center" vertical="center"/>
    </xf>
    <xf numFmtId="0" fontId="32" fillId="2" borderId="0" xfId="0" applyFont="1" applyFill="1" applyAlignment="1">
      <alignment horizontal="center" vertical="center"/>
    </xf>
    <xf numFmtId="0" fontId="35" fillId="5" borderId="7" xfId="0" applyFont="1" applyFill="1" applyBorder="1" applyAlignment="1">
      <alignment horizontal="center" vertical="center"/>
    </xf>
    <xf numFmtId="0" fontId="35" fillId="5" borderId="0" xfId="0" applyFont="1" applyFill="1" applyAlignment="1">
      <alignment horizontal="center" vertical="center"/>
    </xf>
    <xf numFmtId="165" fontId="5" fillId="0" borderId="1" xfId="0" applyNumberFormat="1" applyFont="1" applyBorder="1" applyAlignment="1">
      <alignment horizontal="center" vertical="center" wrapText="1"/>
    </xf>
    <xf numFmtId="14" fontId="20" fillId="17" borderId="7" xfId="0" applyNumberFormat="1" applyFont="1" applyFill="1" applyBorder="1" applyAlignment="1">
      <alignment horizontal="center" vertical="center"/>
    </xf>
    <xf numFmtId="14" fontId="20" fillId="17" borderId="0" xfId="0" applyNumberFormat="1" applyFont="1" applyFill="1" applyAlignment="1">
      <alignment horizontal="center" vertical="center"/>
    </xf>
    <xf numFmtId="14" fontId="20" fillId="17" borderId="6" xfId="0" applyNumberFormat="1" applyFont="1" applyFill="1" applyBorder="1" applyAlignment="1">
      <alignment horizontal="center" vertical="center"/>
    </xf>
    <xf numFmtId="0" fontId="5" fillId="8" borderId="3" xfId="0" applyFont="1" applyFill="1" applyBorder="1" applyAlignment="1">
      <alignment horizontal="center" vertical="center" wrapText="1"/>
    </xf>
    <xf numFmtId="0" fontId="5" fillId="8" borderId="0" xfId="0" applyFont="1" applyFill="1" applyAlignment="1">
      <alignment horizontal="center" vertical="center" wrapText="1"/>
    </xf>
    <xf numFmtId="0" fontId="4" fillId="8" borderId="7" xfId="0" applyFont="1" applyFill="1" applyBorder="1" applyAlignment="1">
      <alignment horizontal="center" vertical="center" wrapText="1"/>
    </xf>
    <xf numFmtId="0" fontId="4" fillId="8" borderId="0" xfId="0" applyFont="1" applyFill="1" applyAlignment="1">
      <alignment horizontal="center" vertical="center" wrapText="1"/>
    </xf>
    <xf numFmtId="0" fontId="55" fillId="8" borderId="7" xfId="0" applyFont="1" applyFill="1" applyBorder="1" applyAlignment="1">
      <alignment horizontal="center" vertical="center" wrapText="1"/>
    </xf>
    <xf numFmtId="0" fontId="55" fillId="8" borderId="0" xfId="0" applyFont="1" applyFill="1" applyAlignment="1">
      <alignment horizontal="center" vertical="center" wrapText="1"/>
    </xf>
    <xf numFmtId="0" fontId="7" fillId="8" borderId="7" xfId="1" applyFont="1" applyFill="1" applyBorder="1" applyAlignment="1">
      <alignment horizontal="center" vertical="center" wrapText="1"/>
    </xf>
    <xf numFmtId="0" fontId="7" fillId="8" borderId="6" xfId="1" applyFont="1" applyFill="1" applyBorder="1" applyAlignment="1">
      <alignment horizontal="center" vertical="center" wrapText="1"/>
    </xf>
    <xf numFmtId="0" fontId="4" fillId="8" borderId="6" xfId="0" applyFont="1" applyFill="1" applyBorder="1" applyAlignment="1">
      <alignment horizontal="center" vertical="center" wrapText="1"/>
    </xf>
    <xf numFmtId="0" fontId="4" fillId="8" borderId="7" xfId="1" applyFont="1" applyFill="1" applyBorder="1" applyAlignment="1">
      <alignment horizontal="center" vertical="center" wrapText="1"/>
    </xf>
    <xf numFmtId="0" fontId="4" fillId="8" borderId="6" xfId="1" applyFont="1" applyFill="1" applyBorder="1" applyAlignment="1">
      <alignment horizontal="center" vertical="center" wrapText="1"/>
    </xf>
    <xf numFmtId="0" fontId="6" fillId="5" borderId="1" xfId="0" applyFont="1" applyFill="1" applyBorder="1" applyAlignment="1">
      <alignment horizontal="center" vertical="center"/>
    </xf>
    <xf numFmtId="0" fontId="75" fillId="8" borderId="7" xfId="0" applyFont="1" applyFill="1" applyBorder="1" applyAlignment="1">
      <alignment horizontal="center" vertical="center" wrapText="1"/>
    </xf>
    <xf numFmtId="0" fontId="75" fillId="8" borderId="0" xfId="0" applyFont="1" applyFill="1" applyAlignment="1">
      <alignment horizontal="center" vertical="center" wrapText="1"/>
    </xf>
    <xf numFmtId="0" fontId="3" fillId="3" borderId="7" xfId="0" applyFont="1" applyFill="1" applyBorder="1" applyAlignment="1">
      <alignment horizontal="center" vertical="center"/>
    </xf>
    <xf numFmtId="0" fontId="3" fillId="3" borderId="0" xfId="0" applyFont="1" applyFill="1" applyAlignment="1">
      <alignment horizontal="center" vertical="center"/>
    </xf>
    <xf numFmtId="0" fontId="46" fillId="8" borderId="7" xfId="0" applyFont="1" applyFill="1" applyBorder="1" applyAlignment="1">
      <alignment horizontal="center" vertical="center" wrapText="1"/>
    </xf>
    <xf numFmtId="0" fontId="46" fillId="8" borderId="6" xfId="0" applyFont="1" applyFill="1" applyBorder="1" applyAlignment="1">
      <alignment horizontal="center" vertical="center" wrapText="1"/>
    </xf>
    <xf numFmtId="0" fontId="48" fillId="8" borderId="7" xfId="0" applyFont="1" applyFill="1" applyBorder="1" applyAlignment="1">
      <alignment horizontal="center" vertical="center" wrapText="1"/>
    </xf>
    <xf numFmtId="0" fontId="48" fillId="8" borderId="6" xfId="0" applyFont="1" applyFill="1" applyBorder="1" applyAlignment="1">
      <alignment horizontal="center" vertical="center" wrapText="1"/>
    </xf>
    <xf numFmtId="0" fontId="13" fillId="14" borderId="7" xfId="0" applyFont="1" applyFill="1" applyBorder="1" applyAlignment="1">
      <alignment horizontal="center" vertical="center"/>
    </xf>
    <xf numFmtId="0" fontId="13" fillId="14" borderId="0" xfId="0" applyFont="1" applyFill="1" applyAlignment="1">
      <alignment horizontal="center" vertical="center"/>
    </xf>
    <xf numFmtId="0" fontId="13" fillId="14" borderId="6" xfId="0" applyFont="1" applyFill="1" applyBorder="1" applyAlignment="1">
      <alignment horizontal="center" vertical="center"/>
    </xf>
    <xf numFmtId="0" fontId="60" fillId="8" borderId="7" xfId="0" applyFont="1" applyFill="1" applyBorder="1" applyAlignment="1">
      <alignment horizontal="center" vertical="center" wrapText="1"/>
    </xf>
    <xf numFmtId="0" fontId="60" fillId="8" borderId="6" xfId="0" applyFont="1" applyFill="1" applyBorder="1" applyAlignment="1">
      <alignment horizontal="center" vertical="center" wrapText="1"/>
    </xf>
    <xf numFmtId="0" fontId="3" fillId="14" borderId="7" xfId="0" applyFont="1" applyFill="1" applyBorder="1" applyAlignment="1">
      <alignment horizontal="center" vertical="center" wrapText="1"/>
    </xf>
    <xf numFmtId="0" fontId="3" fillId="14" borderId="0" xfId="0" applyFont="1" applyFill="1" applyAlignment="1">
      <alignment horizontal="center" vertical="center" wrapText="1"/>
    </xf>
    <xf numFmtId="0" fontId="10" fillId="0" borderId="0" xfId="0" applyFont="1" applyAlignment="1">
      <alignment horizontal="center"/>
    </xf>
    <xf numFmtId="49" fontId="73" fillId="7" borderId="7" xfId="0" applyNumberFormat="1" applyFont="1" applyFill="1" applyBorder="1" applyAlignment="1">
      <alignment horizontal="center" vertical="center" wrapText="1"/>
    </xf>
    <xf numFmtId="49" fontId="73" fillId="7" borderId="0" xfId="0" applyNumberFormat="1" applyFont="1" applyFill="1" applyAlignment="1">
      <alignment horizontal="center" vertical="center" wrapText="1"/>
    </xf>
    <xf numFmtId="0" fontId="3" fillId="3" borderId="2" xfId="0" applyFont="1" applyFill="1" applyBorder="1" applyAlignment="1">
      <alignment horizontal="center" vertical="center"/>
    </xf>
    <xf numFmtId="49" fontId="5" fillId="8" borderId="7" xfId="0" applyNumberFormat="1" applyFont="1" applyFill="1" applyBorder="1" applyAlignment="1">
      <alignment horizontal="center" vertical="center" wrapText="1"/>
    </xf>
    <xf numFmtId="49" fontId="5" fillId="8" borderId="6" xfId="0" applyNumberFormat="1" applyFont="1" applyFill="1" applyBorder="1" applyAlignment="1">
      <alignment horizontal="center" vertical="center"/>
    </xf>
    <xf numFmtId="49" fontId="5" fillId="8" borderId="7" xfId="0" applyNumberFormat="1" applyFont="1" applyFill="1" applyBorder="1" applyAlignment="1">
      <alignment horizontal="center" vertical="center"/>
    </xf>
    <xf numFmtId="49" fontId="5" fillId="8" borderId="7" xfId="4" applyNumberFormat="1" applyFont="1" applyFill="1" applyBorder="1" applyAlignment="1">
      <alignment horizontal="center" vertical="center" wrapText="1"/>
    </xf>
    <xf numFmtId="49" fontId="5" fillId="8" borderId="6" xfId="4" applyNumberFormat="1" applyFont="1" applyFill="1" applyBorder="1" applyAlignment="1">
      <alignment horizontal="center" vertical="center" wrapText="1"/>
    </xf>
    <xf numFmtId="0" fontId="5" fillId="7" borderId="7" xfId="0" applyFont="1" applyFill="1" applyBorder="1" applyAlignment="1">
      <alignment horizontal="center" vertical="center" wrapText="1"/>
    </xf>
    <xf numFmtId="0" fontId="5" fillId="7" borderId="6" xfId="0" applyFont="1" applyFill="1" applyBorder="1" applyAlignment="1">
      <alignment horizontal="center" vertical="center" wrapText="1"/>
    </xf>
    <xf numFmtId="49" fontId="5" fillId="8" borderId="6" xfId="0" applyNumberFormat="1" applyFont="1" applyFill="1" applyBorder="1" applyAlignment="1">
      <alignment horizontal="center" vertical="center" wrapText="1"/>
    </xf>
    <xf numFmtId="0" fontId="33" fillId="15" borderId="0" xfId="0" applyFont="1" applyFill="1" applyAlignment="1">
      <alignment horizontal="center" vertical="center" wrapText="1"/>
    </xf>
    <xf numFmtId="0" fontId="3" fillId="3" borderId="1" xfId="0" applyFont="1" applyFill="1" applyBorder="1" applyAlignment="1">
      <alignment horizontal="center" vertical="center"/>
    </xf>
    <xf numFmtId="0" fontId="3" fillId="6" borderId="7" xfId="0" applyFont="1" applyFill="1" applyBorder="1" applyAlignment="1">
      <alignment horizontal="center" vertical="center"/>
    </xf>
    <xf numFmtId="0" fontId="3" fillId="6" borderId="0" xfId="0" applyFont="1" applyFill="1" applyAlignment="1">
      <alignment horizontal="center" vertical="center"/>
    </xf>
    <xf numFmtId="0" fontId="4" fillId="5" borderId="7" xfId="0" applyFont="1" applyFill="1" applyBorder="1" applyAlignment="1">
      <alignment horizontal="center" vertical="center"/>
    </xf>
    <xf numFmtId="0" fontId="4" fillId="5" borderId="0" xfId="0" applyFont="1" applyFill="1" applyAlignment="1">
      <alignment horizontal="center" vertical="center"/>
    </xf>
    <xf numFmtId="0" fontId="3" fillId="14" borderId="7" xfId="0" applyFont="1" applyFill="1" applyBorder="1" applyAlignment="1">
      <alignment horizontal="center" vertical="center"/>
    </xf>
    <xf numFmtId="0" fontId="3" fillId="14" borderId="0" xfId="0" applyFont="1" applyFill="1" applyAlignment="1">
      <alignment horizontal="center" vertical="center"/>
    </xf>
    <xf numFmtId="0" fontId="3" fillId="14" borderId="6" xfId="0" applyFont="1" applyFill="1" applyBorder="1" applyAlignment="1">
      <alignment horizontal="center" vertical="center"/>
    </xf>
    <xf numFmtId="49" fontId="34" fillId="8" borderId="7" xfId="0" applyNumberFormat="1" applyFont="1" applyFill="1" applyBorder="1" applyAlignment="1">
      <alignment horizontal="center" vertical="center" wrapText="1"/>
    </xf>
    <xf numFmtId="49" fontId="34" fillId="8" borderId="6" xfId="0" applyNumberFormat="1" applyFont="1" applyFill="1" applyBorder="1" applyAlignment="1">
      <alignment horizontal="center" vertical="center" wrapText="1"/>
    </xf>
    <xf numFmtId="49" fontId="72" fillId="8" borderId="7" xfId="0" applyNumberFormat="1" applyFont="1" applyFill="1" applyBorder="1" applyAlignment="1">
      <alignment horizontal="center" vertical="center" wrapText="1"/>
    </xf>
    <xf numFmtId="49" fontId="72" fillId="8" borderId="6" xfId="0" applyNumberFormat="1"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0" xfId="0" applyFont="1" applyFill="1" applyAlignment="1">
      <alignment horizontal="center" vertical="center" wrapText="1"/>
    </xf>
    <xf numFmtId="49" fontId="47" fillId="8" borderId="3" xfId="0" applyNumberFormat="1" applyFont="1" applyFill="1" applyBorder="1" applyAlignment="1">
      <alignment horizontal="center" vertical="center" wrapText="1"/>
    </xf>
    <xf numFmtId="49" fontId="47" fillId="8" borderId="6" xfId="0" applyNumberFormat="1" applyFont="1" applyFill="1" applyBorder="1" applyAlignment="1">
      <alignment horizontal="center" vertical="center" wrapText="1"/>
    </xf>
    <xf numFmtId="49" fontId="5" fillId="8" borderId="3" xfId="0" applyNumberFormat="1" applyFont="1" applyFill="1" applyBorder="1" applyAlignment="1">
      <alignment horizontal="center" vertical="center" wrapText="1"/>
    </xf>
    <xf numFmtId="0" fontId="3" fillId="14" borderId="2" xfId="0" applyFont="1" applyFill="1" applyBorder="1" applyAlignment="1">
      <alignment horizontal="center" vertical="center" wrapText="1"/>
    </xf>
    <xf numFmtId="0" fontId="33" fillId="15" borderId="6" xfId="0" applyFont="1" applyFill="1" applyBorder="1" applyAlignment="1">
      <alignment horizontal="center" vertical="center" wrapText="1"/>
    </xf>
    <xf numFmtId="0" fontId="4" fillId="7" borderId="7" xfId="0" applyFont="1" applyFill="1" applyBorder="1" applyAlignment="1">
      <alignment horizontal="center" vertical="center" wrapText="1"/>
    </xf>
    <xf numFmtId="0" fontId="4" fillId="7" borderId="6" xfId="0" applyFont="1" applyFill="1" applyBorder="1" applyAlignment="1">
      <alignment horizontal="center" vertical="center" wrapText="1"/>
    </xf>
    <xf numFmtId="14" fontId="27" fillId="3" borderId="7" xfId="0" applyNumberFormat="1" applyFont="1" applyFill="1" applyBorder="1" applyAlignment="1">
      <alignment horizontal="center" vertical="center"/>
    </xf>
    <xf numFmtId="14" fontId="27" fillId="3" borderId="0" xfId="0" applyNumberFormat="1" applyFont="1" applyFill="1" applyAlignment="1">
      <alignment horizontal="center" vertical="center"/>
    </xf>
    <xf numFmtId="49" fontId="20" fillId="8" borderId="7" xfId="4" applyNumberFormat="1" applyFont="1" applyFill="1" applyBorder="1" applyAlignment="1">
      <alignment horizontal="center" vertical="center" wrapText="1"/>
    </xf>
    <xf numFmtId="49" fontId="20" fillId="8" borderId="6" xfId="4" applyNumberFormat="1" applyFont="1" applyFill="1" applyBorder="1" applyAlignment="1">
      <alignment horizontal="center" vertical="center" wrapText="1"/>
    </xf>
    <xf numFmtId="49" fontId="20" fillId="0" borderId="0" xfId="4" applyNumberFormat="1" applyFont="1" applyAlignment="1">
      <alignment horizontal="center" vertical="center" wrapText="1"/>
    </xf>
    <xf numFmtId="49" fontId="20" fillId="0" borderId="6" xfId="4" applyNumberFormat="1" applyFont="1" applyBorder="1" applyAlignment="1">
      <alignment horizontal="center" vertical="center" wrapText="1"/>
    </xf>
    <xf numFmtId="0" fontId="33" fillId="15" borderId="7" xfId="0" applyFont="1" applyFill="1" applyBorder="1" applyAlignment="1">
      <alignment horizontal="center" vertical="center" wrapText="1"/>
    </xf>
    <xf numFmtId="49" fontId="14" fillId="8" borderId="7" xfId="4" applyNumberFormat="1" applyFont="1" applyFill="1" applyBorder="1" applyAlignment="1">
      <alignment horizontal="center" vertical="center" wrapText="1"/>
    </xf>
    <xf numFmtId="49" fontId="14" fillId="8" borderId="6" xfId="4" applyNumberFormat="1" applyFont="1" applyFill="1" applyBorder="1" applyAlignment="1">
      <alignment horizontal="center" vertical="center" wrapText="1"/>
    </xf>
    <xf numFmtId="0" fontId="4" fillId="7" borderId="7" xfId="1" applyFont="1" applyFill="1" applyBorder="1" applyAlignment="1">
      <alignment horizontal="center" vertical="center" wrapText="1"/>
    </xf>
    <xf numFmtId="0" fontId="4" fillId="7" borderId="6" xfId="1" applyFont="1" applyFill="1" applyBorder="1" applyAlignment="1">
      <alignment horizontal="center" vertical="center" wrapText="1"/>
    </xf>
    <xf numFmtId="0" fontId="27" fillId="14" borderId="7" xfId="0" applyFont="1" applyFill="1" applyBorder="1" applyAlignment="1">
      <alignment horizontal="center" vertical="center"/>
    </xf>
    <xf numFmtId="0" fontId="27" fillId="14" borderId="0" xfId="0" applyFont="1" applyFill="1" applyAlignment="1">
      <alignment horizontal="center" vertical="center"/>
    </xf>
    <xf numFmtId="0" fontId="27" fillId="14" borderId="6" xfId="0" applyFont="1" applyFill="1" applyBorder="1" applyAlignment="1">
      <alignment horizontal="center" vertical="center"/>
    </xf>
    <xf numFmtId="0" fontId="32" fillId="15" borderId="7" xfId="0" applyFont="1" applyFill="1" applyBorder="1" applyAlignment="1">
      <alignment horizontal="center" vertical="center" wrapText="1"/>
    </xf>
    <xf numFmtId="0" fontId="32" fillId="15" borderId="0" xfId="0" applyFont="1" applyFill="1" applyAlignment="1">
      <alignment horizontal="center" vertical="center" wrapText="1"/>
    </xf>
    <xf numFmtId="0" fontId="32" fillId="15" borderId="6" xfId="0" applyFont="1" applyFill="1" applyBorder="1" applyAlignment="1">
      <alignment horizontal="center" vertical="center" wrapText="1"/>
    </xf>
    <xf numFmtId="0" fontId="3" fillId="3" borderId="6" xfId="0" applyFont="1" applyFill="1" applyBorder="1" applyAlignment="1">
      <alignment horizontal="center" vertical="center"/>
    </xf>
    <xf numFmtId="164" fontId="3" fillId="0" borderId="0" xfId="3" applyNumberFormat="1" applyFont="1" applyAlignment="1">
      <alignment horizontal="center" vertical="center"/>
    </xf>
    <xf numFmtId="165" fontId="5" fillId="0" borderId="0" xfId="2" applyNumberFormat="1" applyFont="1" applyAlignment="1">
      <alignment horizontal="center" vertical="center"/>
    </xf>
    <xf numFmtId="0" fontId="5" fillId="8" borderId="7" xfId="0" applyFont="1" applyFill="1" applyBorder="1" applyAlignment="1">
      <alignment horizontal="center" vertical="center" wrapText="1"/>
    </xf>
    <xf numFmtId="0" fontId="5" fillId="8" borderId="6" xfId="0" applyFont="1" applyFill="1" applyBorder="1" applyAlignment="1">
      <alignment horizontal="center" vertical="center" wrapText="1"/>
    </xf>
    <xf numFmtId="0" fontId="7" fillId="7" borderId="7" xfId="0" applyFont="1" applyFill="1" applyBorder="1" applyAlignment="1">
      <alignment horizontal="center" vertical="center" wrapText="1"/>
    </xf>
    <xf numFmtId="0" fontId="7" fillId="7" borderId="6" xfId="0" applyFont="1" applyFill="1" applyBorder="1" applyAlignment="1">
      <alignment horizontal="center" vertical="center" wrapText="1"/>
    </xf>
    <xf numFmtId="49" fontId="5" fillId="0" borderId="0" xfId="1" applyNumberFormat="1" applyFont="1" applyAlignment="1">
      <alignment horizontal="center" vertical="center"/>
    </xf>
    <xf numFmtId="49" fontId="5" fillId="0" borderId="6" xfId="1" applyNumberFormat="1" applyFont="1" applyBorder="1" applyAlignment="1">
      <alignment horizontal="center" vertical="center"/>
    </xf>
    <xf numFmtId="0" fontId="45" fillId="7" borderId="7" xfId="0" applyFont="1" applyFill="1" applyBorder="1" applyAlignment="1">
      <alignment horizontal="center" vertical="center"/>
    </xf>
    <xf numFmtId="0" fontId="45" fillId="7" borderId="6" xfId="0" applyFont="1" applyFill="1" applyBorder="1" applyAlignment="1">
      <alignment horizontal="center" vertical="center"/>
    </xf>
    <xf numFmtId="14" fontId="13" fillId="14" borderId="7" xfId="1" applyNumberFormat="1" applyFont="1" applyFill="1" applyBorder="1" applyAlignment="1">
      <alignment horizontal="center" vertical="center"/>
    </xf>
    <xf numFmtId="14" fontId="13" fillId="14" borderId="0" xfId="1" applyNumberFormat="1" applyFont="1" applyFill="1" applyAlignment="1">
      <alignment horizontal="center" vertical="center"/>
    </xf>
    <xf numFmtId="14" fontId="13" fillId="14" borderId="6" xfId="1" applyNumberFormat="1" applyFont="1" applyFill="1" applyBorder="1" applyAlignment="1">
      <alignment horizontal="center" vertical="center"/>
    </xf>
    <xf numFmtId="165" fontId="5" fillId="0" borderId="1" xfId="0" applyNumberFormat="1" applyFont="1" applyBorder="1" applyAlignment="1">
      <alignment horizontal="center" vertical="center"/>
    </xf>
    <xf numFmtId="0" fontId="45" fillId="8" borderId="7" xfId="0" applyFont="1" applyFill="1" applyBorder="1" applyAlignment="1">
      <alignment horizontal="center" vertical="center"/>
    </xf>
    <xf numFmtId="0" fontId="45" fillId="8" borderId="6" xfId="0" applyFont="1" applyFill="1" applyBorder="1" applyAlignment="1">
      <alignment horizontal="center" vertical="center"/>
    </xf>
    <xf numFmtId="49" fontId="46" fillId="7" borderId="7" xfId="0" applyNumberFormat="1" applyFont="1" applyFill="1" applyBorder="1" applyAlignment="1">
      <alignment horizontal="center" vertical="center" wrapText="1"/>
    </xf>
    <xf numFmtId="49" fontId="46" fillId="7" borderId="6" xfId="0" applyNumberFormat="1" applyFont="1" applyFill="1" applyBorder="1" applyAlignment="1">
      <alignment horizontal="center" vertical="center" wrapText="1"/>
    </xf>
    <xf numFmtId="49" fontId="14" fillId="7" borderId="7" xfId="0" applyNumberFormat="1" applyFont="1" applyFill="1" applyBorder="1" applyAlignment="1">
      <alignment horizontal="center" vertical="center" wrapText="1"/>
    </xf>
    <xf numFmtId="49" fontId="14" fillId="7" borderId="6" xfId="0" applyNumberFormat="1" applyFont="1" applyFill="1" applyBorder="1" applyAlignment="1">
      <alignment horizontal="center" vertical="center" wrapText="1"/>
    </xf>
    <xf numFmtId="49" fontId="16" fillId="7" borderId="0" xfId="4" applyNumberFormat="1" applyFont="1" applyFill="1" applyAlignment="1">
      <alignment horizontal="center" vertical="center" wrapText="1"/>
    </xf>
    <xf numFmtId="49" fontId="16" fillId="7" borderId="6" xfId="4" applyNumberFormat="1" applyFont="1" applyFill="1" applyBorder="1" applyAlignment="1">
      <alignment horizontal="center" vertical="center" wrapText="1"/>
    </xf>
    <xf numFmtId="14" fontId="3" fillId="3" borderId="7" xfId="0" applyNumberFormat="1" applyFont="1" applyFill="1" applyBorder="1" applyAlignment="1">
      <alignment horizontal="center" vertical="center"/>
    </xf>
    <xf numFmtId="14" fontId="3" fillId="3" borderId="0" xfId="0" applyNumberFormat="1" applyFont="1" applyFill="1" applyAlignment="1">
      <alignment horizontal="center" vertical="center"/>
    </xf>
    <xf numFmtId="49" fontId="5" fillId="7" borderId="3" xfId="0" applyNumberFormat="1" applyFont="1" applyFill="1" applyBorder="1" applyAlignment="1">
      <alignment horizontal="center" vertical="center"/>
    </xf>
    <xf numFmtId="49" fontId="5" fillId="7" borderId="6" xfId="0" applyNumberFormat="1" applyFont="1" applyFill="1" applyBorder="1" applyAlignment="1">
      <alignment horizontal="center" vertical="center"/>
    </xf>
    <xf numFmtId="14" fontId="27" fillId="3" borderId="1" xfId="0" applyNumberFormat="1" applyFont="1" applyFill="1" applyBorder="1" applyAlignment="1">
      <alignment horizontal="center" vertical="center"/>
    </xf>
    <xf numFmtId="0" fontId="13" fillId="3" borderId="7" xfId="0" applyFont="1" applyFill="1" applyBorder="1" applyAlignment="1">
      <alignment horizontal="center"/>
    </xf>
    <xf numFmtId="0" fontId="13" fillId="3" borderId="0" xfId="0" applyFont="1" applyFill="1" applyAlignment="1">
      <alignment horizontal="center"/>
    </xf>
    <xf numFmtId="14" fontId="3" fillId="3" borderId="2" xfId="0" applyNumberFormat="1" applyFont="1" applyFill="1" applyBorder="1" applyAlignment="1">
      <alignment horizontal="center" vertical="center"/>
    </xf>
    <xf numFmtId="49" fontId="21" fillId="7" borderId="7" xfId="4" applyNumberFormat="1" applyFont="1" applyFill="1" applyBorder="1" applyAlignment="1">
      <alignment horizontal="center" vertical="center" wrapText="1"/>
    </xf>
    <xf numFmtId="49" fontId="21" fillId="7" borderId="6" xfId="4" applyNumberFormat="1" applyFont="1" applyFill="1" applyBorder="1" applyAlignment="1">
      <alignment horizontal="center" vertical="center" wrapText="1"/>
    </xf>
    <xf numFmtId="0" fontId="24" fillId="15" borderId="0" xfId="0" applyFont="1" applyFill="1" applyAlignment="1">
      <alignment horizontal="center" vertical="center" wrapText="1"/>
    </xf>
    <xf numFmtId="0" fontId="24" fillId="15" borderId="9" xfId="0" applyFont="1" applyFill="1" applyBorder="1" applyAlignment="1">
      <alignment horizontal="center" vertical="center" wrapText="1"/>
    </xf>
    <xf numFmtId="0" fontId="32" fillId="2" borderId="11" xfId="0" applyFont="1" applyFill="1" applyBorder="1" applyAlignment="1">
      <alignment horizontal="center" vertical="center"/>
    </xf>
    <xf numFmtId="0" fontId="32" fillId="2" borderId="12" xfId="0" applyFont="1" applyFill="1" applyBorder="1" applyAlignment="1">
      <alignment horizontal="center" vertical="center"/>
    </xf>
    <xf numFmtId="49" fontId="5" fillId="0" borderId="4" xfId="1" applyNumberFormat="1" applyFont="1" applyBorder="1" applyAlignment="1">
      <alignment horizontal="center" vertical="center"/>
    </xf>
    <xf numFmtId="14" fontId="3" fillId="14" borderId="7" xfId="1" applyNumberFormat="1" applyFont="1" applyFill="1" applyBorder="1" applyAlignment="1">
      <alignment horizontal="center" vertical="center"/>
    </xf>
    <xf numFmtId="14" fontId="3" fillId="14" borderId="0" xfId="1" applyNumberFormat="1" applyFont="1" applyFill="1" applyAlignment="1">
      <alignment horizontal="center" vertical="center"/>
    </xf>
    <xf numFmtId="14" fontId="3" fillId="14" borderId="6" xfId="1" applyNumberFormat="1" applyFont="1" applyFill="1" applyBorder="1" applyAlignment="1">
      <alignment horizontal="center" vertical="center"/>
    </xf>
    <xf numFmtId="49" fontId="7" fillId="7" borderId="7" xfId="0" applyNumberFormat="1" applyFont="1" applyFill="1" applyBorder="1" applyAlignment="1">
      <alignment horizontal="center" vertical="center" wrapText="1"/>
    </xf>
    <xf numFmtId="49" fontId="7" fillId="7" borderId="6" xfId="0" applyNumberFormat="1" applyFont="1" applyFill="1" applyBorder="1" applyAlignment="1">
      <alignment horizontal="center" vertical="center" wrapText="1"/>
    </xf>
    <xf numFmtId="49" fontId="29" fillId="8" borderId="7" xfId="4" applyNumberFormat="1" applyFont="1" applyFill="1" applyBorder="1" applyAlignment="1">
      <alignment horizontal="center" vertical="center" wrapText="1"/>
    </xf>
    <xf numFmtId="49" fontId="29" fillId="8" borderId="6" xfId="4" applyNumberFormat="1" applyFont="1" applyFill="1" applyBorder="1" applyAlignment="1">
      <alignment horizontal="center" vertical="center" wrapText="1"/>
    </xf>
    <xf numFmtId="164" fontId="5" fillId="0" borderId="0" xfId="3" applyNumberFormat="1" applyFont="1" applyAlignment="1">
      <alignment horizontal="center" vertical="center"/>
    </xf>
    <xf numFmtId="49" fontId="14" fillId="8" borderId="7" xfId="0" applyNumberFormat="1" applyFont="1" applyFill="1" applyBorder="1" applyAlignment="1">
      <alignment horizontal="center" vertical="center" wrapText="1"/>
    </xf>
    <xf numFmtId="49" fontId="14" fillId="8" borderId="6" xfId="0" applyNumberFormat="1" applyFont="1" applyFill="1" applyBorder="1" applyAlignment="1">
      <alignment horizontal="center" vertical="center" wrapText="1"/>
    </xf>
    <xf numFmtId="0" fontId="4" fillId="8" borderId="7" xfId="0" applyFont="1" applyFill="1" applyBorder="1" applyAlignment="1">
      <alignment horizontal="center" vertical="center"/>
    </xf>
    <xf numFmtId="0" fontId="3" fillId="8" borderId="6" xfId="0" applyFont="1" applyFill="1" applyBorder="1" applyAlignment="1">
      <alignment horizontal="center" vertical="center"/>
    </xf>
    <xf numFmtId="0" fontId="3" fillId="8" borderId="7" xfId="0" applyFont="1" applyFill="1" applyBorder="1" applyAlignment="1">
      <alignment horizontal="center" vertical="center"/>
    </xf>
    <xf numFmtId="0" fontId="3" fillId="6" borderId="6" xfId="0" applyFont="1" applyFill="1" applyBorder="1" applyAlignment="1">
      <alignment horizontal="center" vertical="center"/>
    </xf>
    <xf numFmtId="49" fontId="4" fillId="8" borderId="7" xfId="4" applyNumberFormat="1" applyFont="1" applyFill="1" applyBorder="1" applyAlignment="1">
      <alignment horizontal="center" vertical="center" wrapText="1"/>
    </xf>
    <xf numFmtId="49" fontId="4" fillId="8" borderId="6" xfId="4"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0" xfId="0" applyFont="1" applyFill="1" applyAlignment="1">
      <alignment horizontal="center" vertical="center" wrapText="1"/>
    </xf>
    <xf numFmtId="0" fontId="7" fillId="8" borderId="7" xfId="0" applyFont="1" applyFill="1" applyBorder="1" applyAlignment="1">
      <alignment horizontal="center" vertical="center" wrapText="1"/>
    </xf>
    <xf numFmtId="0" fontId="7" fillId="8" borderId="6" xfId="0" applyFont="1" applyFill="1" applyBorder="1" applyAlignment="1">
      <alignment horizontal="center" vertical="center" wrapText="1"/>
    </xf>
    <xf numFmtId="0" fontId="3" fillId="14" borderId="2" xfId="0" applyFont="1" applyFill="1" applyBorder="1" applyAlignment="1">
      <alignment horizontal="center" vertical="center"/>
    </xf>
    <xf numFmtId="0" fontId="71" fillId="5" borderId="7" xfId="0" applyFont="1" applyFill="1" applyBorder="1" applyAlignment="1">
      <alignment horizontal="center" vertical="center"/>
    </xf>
    <xf numFmtId="0" fontId="6" fillId="5" borderId="6" xfId="0" applyFont="1" applyFill="1" applyBorder="1" applyAlignment="1">
      <alignment horizontal="center" vertical="center"/>
    </xf>
    <xf numFmtId="0" fontId="6" fillId="16" borderId="7" xfId="0" applyFont="1" applyFill="1" applyBorder="1" applyAlignment="1">
      <alignment horizontal="center" vertical="center"/>
    </xf>
    <xf numFmtId="0" fontId="6" fillId="16" borderId="0" xfId="0" applyFont="1" applyFill="1" applyAlignment="1">
      <alignment horizontal="center" vertical="center"/>
    </xf>
    <xf numFmtId="0" fontId="5" fillId="0" borderId="7" xfId="0" applyFont="1" applyBorder="1" applyAlignment="1">
      <alignment horizontal="center" vertical="center" wrapText="1"/>
    </xf>
    <xf numFmtId="0" fontId="5" fillId="0" borderId="6" xfId="0" applyFont="1" applyBorder="1" applyAlignment="1">
      <alignment horizontal="center" vertical="center" wrapText="1"/>
    </xf>
    <xf numFmtId="0" fontId="5" fillId="7" borderId="6" xfId="0" applyFont="1" applyFill="1" applyBorder="1" applyAlignment="1">
      <alignment horizontal="center" vertical="center"/>
    </xf>
    <xf numFmtId="0" fontId="5" fillId="7" borderId="7" xfId="0" applyFont="1" applyFill="1" applyBorder="1" applyAlignment="1">
      <alignment horizontal="center" vertical="center"/>
    </xf>
    <xf numFmtId="49" fontId="5" fillId="8" borderId="8" xfId="0" applyNumberFormat="1" applyFont="1" applyFill="1" applyBorder="1" applyAlignment="1">
      <alignment horizontal="center" vertical="center" wrapText="1"/>
    </xf>
    <xf numFmtId="0" fontId="6" fillId="9" borderId="7" xfId="0" applyFont="1" applyFill="1" applyBorder="1" applyAlignment="1">
      <alignment horizontal="center" vertical="center"/>
    </xf>
    <xf numFmtId="0" fontId="6" fillId="9" borderId="0" xfId="0" applyFont="1" applyFill="1" applyAlignment="1">
      <alignment horizontal="center" vertical="center"/>
    </xf>
    <xf numFmtId="0" fontId="5" fillId="7" borderId="0" xfId="0" applyFont="1" applyFill="1" applyAlignment="1">
      <alignment horizontal="center" vertical="center"/>
    </xf>
    <xf numFmtId="0" fontId="23" fillId="5" borderId="7" xfId="0" applyFont="1" applyFill="1" applyBorder="1" applyAlignment="1">
      <alignment horizontal="center" vertical="center"/>
    </xf>
    <xf numFmtId="0" fontId="23" fillId="5" borderId="0" xfId="0" applyFont="1" applyFill="1" applyAlignment="1">
      <alignment horizontal="center" vertical="center"/>
    </xf>
    <xf numFmtId="0" fontId="18" fillId="8" borderId="7" xfId="0" applyFont="1" applyFill="1" applyBorder="1" applyAlignment="1">
      <alignment horizontal="center" vertical="center" wrapText="1"/>
    </xf>
    <xf numFmtId="0" fontId="18" fillId="8" borderId="7" xfId="0" applyFont="1" applyFill="1" applyBorder="1" applyAlignment="1">
      <alignment horizontal="center" vertical="center"/>
    </xf>
    <xf numFmtId="0" fontId="13" fillId="3" borderId="7" xfId="0" applyFont="1" applyFill="1" applyBorder="1" applyAlignment="1">
      <alignment horizontal="center" vertical="center"/>
    </xf>
    <xf numFmtId="0" fontId="13" fillId="3" borderId="0" xfId="0" applyFont="1" applyFill="1" applyAlignment="1">
      <alignment horizontal="center" vertical="center"/>
    </xf>
    <xf numFmtId="0" fontId="13" fillId="3" borderId="2" xfId="0" applyFont="1" applyFill="1" applyBorder="1" applyAlignment="1">
      <alignment horizontal="center" vertical="center"/>
    </xf>
    <xf numFmtId="0" fontId="6" fillId="8" borderId="7" xfId="0" applyFont="1" applyFill="1" applyBorder="1" applyAlignment="1">
      <alignment horizontal="center" vertical="center"/>
    </xf>
    <xf numFmtId="0" fontId="6" fillId="8" borderId="6" xfId="0" applyFont="1" applyFill="1" applyBorder="1" applyAlignment="1">
      <alignment horizontal="center" vertical="center"/>
    </xf>
    <xf numFmtId="0" fontId="38" fillId="5" borderId="7" xfId="0" applyFont="1" applyFill="1" applyBorder="1" applyAlignment="1">
      <alignment horizontal="center" vertical="center"/>
    </xf>
    <xf numFmtId="0" fontId="38" fillId="5" borderId="0" xfId="0" applyFont="1" applyFill="1" applyAlignment="1">
      <alignment horizontal="center" vertical="center"/>
    </xf>
    <xf numFmtId="164" fontId="22" fillId="0" borderId="0" xfId="3" applyNumberFormat="1" applyFont="1" applyAlignment="1">
      <alignment horizontal="center" vertical="center"/>
    </xf>
    <xf numFmtId="164" fontId="22" fillId="0" borderId="1" xfId="3" applyNumberFormat="1" applyFont="1" applyBorder="1" applyAlignment="1">
      <alignment horizontal="center" vertical="center"/>
    </xf>
    <xf numFmtId="164" fontId="56" fillId="7" borderId="0" xfId="0" applyNumberFormat="1" applyFont="1" applyFill="1" applyAlignment="1">
      <alignment horizontal="center" vertical="center"/>
    </xf>
    <xf numFmtId="0" fontId="56" fillId="7" borderId="0" xfId="0" applyFont="1" applyFill="1" applyAlignment="1">
      <alignment horizontal="center" vertical="center"/>
    </xf>
    <xf numFmtId="49" fontId="5" fillId="8" borderId="7" xfId="1" applyNumberFormat="1" applyFont="1" applyFill="1" applyBorder="1" applyAlignment="1">
      <alignment horizontal="center" vertical="center" wrapText="1"/>
    </xf>
    <xf numFmtId="14" fontId="5" fillId="0" borderId="7" xfId="0" applyNumberFormat="1" applyFont="1" applyBorder="1" applyAlignment="1">
      <alignment horizontal="center" vertical="center"/>
    </xf>
    <xf numFmtId="14" fontId="5" fillId="0" borderId="0" xfId="0" applyNumberFormat="1" applyFont="1" applyAlignment="1">
      <alignment horizontal="center" vertical="center"/>
    </xf>
    <xf numFmtId="0" fontId="7" fillId="15" borderId="0" xfId="0" applyFont="1" applyFill="1" applyAlignment="1">
      <alignment horizontal="center" vertical="center" wrapText="1"/>
    </xf>
    <xf numFmtId="0" fontId="7" fillId="15" borderId="6" xfId="0" applyFont="1" applyFill="1" applyBorder="1" applyAlignment="1">
      <alignment horizontal="center" vertical="center" wrapText="1"/>
    </xf>
    <xf numFmtId="49" fontId="5" fillId="7" borderId="7" xfId="1" applyNumberFormat="1" applyFont="1" applyFill="1" applyBorder="1" applyAlignment="1">
      <alignment horizontal="center" vertical="center"/>
    </xf>
    <xf numFmtId="49" fontId="5" fillId="7" borderId="6" xfId="1" applyNumberFormat="1" applyFont="1" applyFill="1" applyBorder="1" applyAlignment="1">
      <alignment horizontal="center" vertical="center"/>
    </xf>
    <xf numFmtId="49" fontId="5" fillId="7" borderId="8" xfId="1" applyNumberFormat="1" applyFont="1" applyFill="1" applyBorder="1" applyAlignment="1">
      <alignment horizontal="center" vertical="center"/>
    </xf>
    <xf numFmtId="164" fontId="5" fillId="0" borderId="0" xfId="1" applyNumberFormat="1" applyFont="1" applyAlignment="1">
      <alignment horizontal="center" vertical="center"/>
    </xf>
    <xf numFmtId="164" fontId="5" fillId="0" borderId="1" xfId="1" applyNumberFormat="1" applyFont="1" applyBorder="1" applyAlignment="1">
      <alignment horizontal="center" vertical="center"/>
    </xf>
    <xf numFmtId="0" fontId="6" fillId="5" borderId="7" xfId="0" applyFont="1" applyFill="1" applyBorder="1" applyAlignment="1">
      <alignment horizontal="center"/>
    </xf>
    <xf numFmtId="0" fontId="6" fillId="5" borderId="0" xfId="0" applyFont="1" applyFill="1" applyAlignment="1">
      <alignment horizontal="center"/>
    </xf>
    <xf numFmtId="0" fontId="61" fillId="8" borderId="7" xfId="0" applyFont="1" applyFill="1" applyBorder="1" applyAlignment="1">
      <alignment horizontal="center" vertical="center" wrapText="1"/>
    </xf>
    <xf numFmtId="0" fontId="61" fillId="8" borderId="6" xfId="0" applyFont="1" applyFill="1" applyBorder="1" applyAlignment="1">
      <alignment horizontal="center" vertical="center" wrapText="1"/>
    </xf>
    <xf numFmtId="0" fontId="5" fillId="7" borderId="0" xfId="0" applyFont="1" applyFill="1" applyAlignment="1">
      <alignment horizontal="center" vertical="center" wrapText="1"/>
    </xf>
    <xf numFmtId="14" fontId="20" fillId="0" borderId="7" xfId="0" applyNumberFormat="1" applyFont="1" applyBorder="1" applyAlignment="1">
      <alignment horizontal="center" vertical="center"/>
    </xf>
    <xf numFmtId="14" fontId="20" fillId="0" borderId="0" xfId="0" applyNumberFormat="1" applyFont="1" applyAlignment="1">
      <alignment horizontal="center" vertical="center"/>
    </xf>
    <xf numFmtId="14" fontId="20" fillId="0" borderId="1" xfId="0" applyNumberFormat="1" applyFont="1" applyBorder="1" applyAlignment="1">
      <alignment horizontal="center" vertical="center"/>
    </xf>
    <xf numFmtId="0" fontId="50" fillId="7" borderId="7" xfId="0" applyFont="1" applyFill="1" applyBorder="1" applyAlignment="1">
      <alignment horizontal="center" vertical="center" wrapText="1"/>
    </xf>
    <xf numFmtId="0" fontId="50" fillId="7" borderId="6" xfId="0" applyFont="1" applyFill="1" applyBorder="1" applyAlignment="1">
      <alignment horizontal="center" vertical="center"/>
    </xf>
    <xf numFmtId="0" fontId="50" fillId="7" borderId="7" xfId="0" applyFont="1" applyFill="1" applyBorder="1" applyAlignment="1">
      <alignment horizontal="center" vertical="center"/>
    </xf>
    <xf numFmtId="0" fontId="30" fillId="7" borderId="0" xfId="0" applyFont="1" applyFill="1" applyAlignment="1">
      <alignment horizontal="center" vertical="center"/>
    </xf>
    <xf numFmtId="0" fontId="30" fillId="7" borderId="6" xfId="0" applyFont="1" applyFill="1" applyBorder="1" applyAlignment="1">
      <alignment horizontal="center" vertical="center"/>
    </xf>
    <xf numFmtId="0" fontId="27" fillId="3" borderId="7" xfId="0" applyFont="1" applyFill="1" applyBorder="1" applyAlignment="1">
      <alignment horizontal="center" vertical="center"/>
    </xf>
    <xf numFmtId="0" fontId="27" fillId="3" borderId="0" xfId="0" applyFont="1" applyFill="1" applyAlignment="1">
      <alignment horizontal="center" vertical="center"/>
    </xf>
    <xf numFmtId="0" fontId="27" fillId="3" borderId="2" xfId="0" applyFont="1" applyFill="1" applyBorder="1" applyAlignment="1">
      <alignment horizontal="center" vertical="center"/>
    </xf>
    <xf numFmtId="49" fontId="29" fillId="8" borderId="7" xfId="0" applyNumberFormat="1" applyFont="1" applyFill="1" applyBorder="1" applyAlignment="1">
      <alignment horizontal="center" vertical="center" wrapText="1"/>
    </xf>
    <xf numFmtId="49" fontId="29" fillId="8" borderId="6" xfId="0" applyNumberFormat="1" applyFont="1" applyFill="1" applyBorder="1" applyAlignment="1">
      <alignment horizontal="center" vertical="center" wrapText="1"/>
    </xf>
    <xf numFmtId="0" fontId="18" fillId="7" borderId="3" xfId="0" applyFont="1" applyFill="1" applyBorder="1" applyAlignment="1">
      <alignment horizontal="center" vertical="center" wrapText="1"/>
    </xf>
    <xf numFmtId="0" fontId="18" fillId="7" borderId="6" xfId="0" applyFont="1" applyFill="1" applyBorder="1" applyAlignment="1">
      <alignment horizontal="center" vertical="center" wrapText="1"/>
    </xf>
    <xf numFmtId="49" fontId="5" fillId="7" borderId="7" xfId="4" applyNumberFormat="1" applyFont="1" applyFill="1" applyBorder="1" applyAlignment="1">
      <alignment horizontal="center" vertical="center" wrapText="1"/>
    </xf>
    <xf numFmtId="49" fontId="5" fillId="7" borderId="6" xfId="4" applyNumberFormat="1" applyFont="1" applyFill="1" applyBorder="1" applyAlignment="1">
      <alignment horizontal="center" vertical="center" wrapText="1"/>
    </xf>
    <xf numFmtId="0" fontId="13" fillId="18" borderId="7" xfId="0" applyFont="1" applyFill="1" applyBorder="1" applyAlignment="1">
      <alignment horizontal="center" vertical="center"/>
    </xf>
    <xf numFmtId="0" fontId="13" fillId="18" borderId="0" xfId="0" applyFont="1" applyFill="1" applyAlignment="1">
      <alignment horizontal="center" vertical="center"/>
    </xf>
    <xf numFmtId="0" fontId="13" fillId="18" borderId="6" xfId="0" applyFont="1" applyFill="1" applyBorder="1" applyAlignment="1">
      <alignment horizontal="center" vertical="center"/>
    </xf>
    <xf numFmtId="49" fontId="5" fillId="8" borderId="0" xfId="4" applyNumberFormat="1" applyFont="1" applyFill="1" applyAlignment="1">
      <alignment horizontal="center" vertical="center" wrapText="1"/>
    </xf>
    <xf numFmtId="49" fontId="14" fillId="8" borderId="3" xfId="4" applyNumberFormat="1" applyFont="1" applyFill="1" applyBorder="1" applyAlignment="1">
      <alignment horizontal="center" vertical="center" wrapText="1"/>
    </xf>
    <xf numFmtId="0" fontId="24" fillId="15" borderId="7" xfId="0" applyFont="1" applyFill="1" applyBorder="1" applyAlignment="1">
      <alignment horizontal="center" vertical="center" wrapText="1"/>
    </xf>
    <xf numFmtId="0" fontId="24" fillId="15" borderId="6" xfId="0" applyFont="1" applyFill="1" applyBorder="1" applyAlignment="1">
      <alignment horizontal="center" vertical="center" wrapText="1"/>
    </xf>
    <xf numFmtId="164" fontId="56" fillId="0" borderId="0" xfId="1" applyNumberFormat="1" applyFont="1" applyAlignment="1">
      <alignment horizontal="center" vertical="center"/>
    </xf>
    <xf numFmtId="49" fontId="5" fillId="7" borderId="3" xfId="4" applyNumberFormat="1" applyFont="1" applyFill="1" applyBorder="1" applyAlignment="1">
      <alignment horizontal="center" vertical="center" wrapText="1"/>
    </xf>
    <xf numFmtId="0" fontId="56" fillId="7" borderId="1" xfId="0" applyFont="1" applyFill="1" applyBorder="1" applyAlignment="1">
      <alignment horizontal="center" vertical="center"/>
    </xf>
    <xf numFmtId="49" fontId="5" fillId="8" borderId="6" xfId="1" applyNumberFormat="1" applyFont="1" applyFill="1" applyBorder="1" applyAlignment="1">
      <alignment horizontal="center" vertical="center" wrapText="1"/>
    </xf>
    <xf numFmtId="0" fontId="51" fillId="5" borderId="7" xfId="0" applyFont="1" applyFill="1" applyBorder="1" applyAlignment="1">
      <alignment horizontal="center" vertical="center"/>
    </xf>
    <xf numFmtId="0" fontId="51" fillId="5" borderId="0" xfId="0" applyFont="1" applyFill="1" applyAlignment="1">
      <alignment horizontal="center" vertical="center"/>
    </xf>
    <xf numFmtId="49" fontId="5" fillId="7" borderId="7" xfId="0" applyNumberFormat="1" applyFont="1" applyFill="1" applyBorder="1" applyAlignment="1">
      <alignment horizontal="center" vertical="center"/>
    </xf>
    <xf numFmtId="0" fontId="7" fillId="15" borderId="7" xfId="0" applyFont="1" applyFill="1" applyBorder="1" applyAlignment="1">
      <alignment horizontal="center" vertical="center" wrapText="1"/>
    </xf>
    <xf numFmtId="14" fontId="7" fillId="16" borderId="7" xfId="0" applyNumberFormat="1" applyFont="1" applyFill="1" applyBorder="1" applyAlignment="1">
      <alignment horizontal="center" vertical="center"/>
    </xf>
    <xf numFmtId="14" fontId="7" fillId="16" borderId="0" xfId="0" applyNumberFormat="1" applyFont="1" applyFill="1" applyAlignment="1">
      <alignment horizontal="center" vertical="center"/>
    </xf>
    <xf numFmtId="49" fontId="20" fillId="7" borderId="7" xfId="4" applyNumberFormat="1" applyFont="1" applyFill="1" applyBorder="1" applyAlignment="1">
      <alignment horizontal="center" vertical="center" wrapText="1"/>
    </xf>
    <xf numFmtId="49" fontId="20" fillId="7" borderId="6" xfId="4" applyNumberFormat="1" applyFont="1" applyFill="1" applyBorder="1" applyAlignment="1">
      <alignment horizontal="center" vertical="center" wrapText="1"/>
    </xf>
    <xf numFmtId="49" fontId="14" fillId="8" borderId="3" xfId="0" applyNumberFormat="1" applyFont="1" applyFill="1" applyBorder="1" applyAlignment="1">
      <alignment horizontal="center" vertical="center" wrapText="1"/>
    </xf>
    <xf numFmtId="0" fontId="5" fillId="8" borderId="7" xfId="0" applyFont="1" applyFill="1" applyBorder="1" applyAlignment="1">
      <alignment horizontal="center" vertical="center"/>
    </xf>
    <xf numFmtId="0" fontId="5" fillId="8" borderId="6" xfId="0" applyFont="1" applyFill="1" applyBorder="1" applyAlignment="1">
      <alignment horizontal="center" vertical="center"/>
    </xf>
    <xf numFmtId="49" fontId="43" fillId="0" borderId="0" xfId="4" applyNumberFormat="1" applyFont="1" applyAlignment="1">
      <alignment horizontal="center" vertical="center" wrapText="1"/>
    </xf>
    <xf numFmtId="49" fontId="43" fillId="0" borderId="6" xfId="4" applyNumberFormat="1" applyFont="1" applyBorder="1" applyAlignment="1">
      <alignment horizontal="center" vertical="center" wrapText="1"/>
    </xf>
    <xf numFmtId="49" fontId="21" fillId="0" borderId="0" xfId="1" applyNumberFormat="1" applyFont="1" applyAlignment="1">
      <alignment horizontal="center" vertical="center"/>
    </xf>
    <xf numFmtId="49" fontId="21" fillId="0" borderId="6" xfId="1" applyNumberFormat="1" applyFont="1" applyBorder="1" applyAlignment="1">
      <alignment horizontal="center" vertical="center"/>
    </xf>
    <xf numFmtId="49" fontId="34" fillId="8" borderId="0" xfId="0" applyNumberFormat="1" applyFont="1" applyFill="1" applyAlignment="1">
      <alignment horizontal="center" vertical="center" wrapText="1"/>
    </xf>
    <xf numFmtId="49" fontId="44" fillId="8" borderId="7" xfId="0" applyNumberFormat="1" applyFont="1" applyFill="1" applyBorder="1" applyAlignment="1">
      <alignment horizontal="center" vertical="center" wrapText="1"/>
    </xf>
    <xf numFmtId="49" fontId="44" fillId="8" borderId="6" xfId="0" applyNumberFormat="1" applyFont="1" applyFill="1" applyBorder="1" applyAlignment="1">
      <alignment horizontal="center" vertical="center" wrapText="1"/>
    </xf>
    <xf numFmtId="49" fontId="49" fillId="8" borderId="7" xfId="0" applyNumberFormat="1" applyFont="1" applyFill="1" applyBorder="1" applyAlignment="1">
      <alignment horizontal="center" vertical="center" wrapText="1"/>
    </xf>
    <xf numFmtId="49" fontId="49" fillId="8" borderId="6" xfId="0" applyNumberFormat="1" applyFont="1" applyFill="1" applyBorder="1" applyAlignment="1">
      <alignment horizontal="center" vertical="center" wrapText="1"/>
    </xf>
    <xf numFmtId="0" fontId="32" fillId="15" borderId="5" xfId="0" applyFont="1" applyFill="1" applyBorder="1" applyAlignment="1">
      <alignment horizontal="center" vertical="center" wrapText="1"/>
    </xf>
    <xf numFmtId="0" fontId="36" fillId="5" borderId="7" xfId="0" applyFont="1" applyFill="1" applyBorder="1" applyAlignment="1">
      <alignment horizontal="center" vertical="center"/>
    </xf>
    <xf numFmtId="0" fontId="36" fillId="5" borderId="0" xfId="0" applyFont="1" applyFill="1" applyAlignment="1">
      <alignment horizontal="center" vertical="center"/>
    </xf>
    <xf numFmtId="0" fontId="33" fillId="15" borderId="5" xfId="0" applyFont="1" applyFill="1" applyBorder="1" applyAlignment="1">
      <alignment horizontal="center" vertical="center" wrapText="1"/>
    </xf>
    <xf numFmtId="0" fontId="6" fillId="13" borderId="7" xfId="0" applyFont="1" applyFill="1" applyBorder="1" applyAlignment="1">
      <alignment horizontal="center" vertical="center"/>
    </xf>
    <xf numFmtId="0" fontId="6" fillId="13" borderId="0" xfId="0" applyFont="1" applyFill="1" applyAlignment="1">
      <alignment horizontal="center" vertical="center"/>
    </xf>
    <xf numFmtId="165" fontId="37" fillId="0" borderId="1" xfId="0" applyNumberFormat="1" applyFont="1" applyBorder="1" applyAlignment="1">
      <alignment horizontal="center" vertical="center"/>
    </xf>
    <xf numFmtId="0" fontId="58" fillId="8" borderId="7" xfId="1" applyFont="1" applyFill="1" applyBorder="1" applyAlignment="1">
      <alignment horizontal="center" vertical="center" wrapText="1"/>
    </xf>
    <xf numFmtId="0" fontId="58" fillId="8" borderId="6" xfId="1" applyFont="1" applyFill="1" applyBorder="1" applyAlignment="1">
      <alignment horizontal="center" vertical="center" wrapText="1"/>
    </xf>
    <xf numFmtId="0" fontId="3" fillId="4" borderId="7" xfId="0" applyFont="1" applyFill="1" applyBorder="1" applyAlignment="1">
      <alignment horizontal="center" vertical="center"/>
    </xf>
    <xf numFmtId="0" fontId="3" fillId="4" borderId="0" xfId="0" applyFont="1" applyFill="1" applyAlignment="1">
      <alignment horizontal="center" vertical="center"/>
    </xf>
    <xf numFmtId="0" fontId="46" fillId="8" borderId="7" xfId="1" applyFont="1" applyFill="1" applyBorder="1" applyAlignment="1">
      <alignment horizontal="center" vertical="center" wrapText="1"/>
    </xf>
    <xf numFmtId="0" fontId="46" fillId="8" borderId="6" xfId="1" applyFont="1" applyFill="1" applyBorder="1" applyAlignment="1">
      <alignment horizontal="center" vertical="center" wrapText="1"/>
    </xf>
    <xf numFmtId="0" fontId="5" fillId="8" borderId="7" xfId="1" applyFont="1" applyFill="1" applyBorder="1" applyAlignment="1">
      <alignment horizontal="center" vertical="center" wrapText="1"/>
    </xf>
    <xf numFmtId="0" fontId="5" fillId="8" borderId="6" xfId="1" applyFont="1" applyFill="1" applyBorder="1" applyAlignment="1">
      <alignment horizontal="center" vertical="center" wrapText="1"/>
    </xf>
    <xf numFmtId="0" fontId="5" fillId="8" borderId="3" xfId="0" applyFont="1" applyFill="1" applyBorder="1" applyAlignment="1">
      <alignment horizontal="center" wrapText="1"/>
    </xf>
    <xf numFmtId="0" fontId="5" fillId="8" borderId="6" xfId="0" applyFont="1" applyFill="1" applyBorder="1" applyAlignment="1">
      <alignment horizontal="center" wrapText="1"/>
    </xf>
    <xf numFmtId="0" fontId="46" fillId="7" borderId="7" xfId="0" applyFont="1" applyFill="1" applyBorder="1" applyAlignment="1">
      <alignment horizontal="center" vertical="center" wrapText="1"/>
    </xf>
    <xf numFmtId="0" fontId="46" fillId="7" borderId="6" xfId="0" applyFont="1" applyFill="1" applyBorder="1" applyAlignment="1">
      <alignment horizontal="center" vertical="center" wrapText="1"/>
    </xf>
    <xf numFmtId="0" fontId="5" fillId="7" borderId="7" xfId="1" applyFont="1" applyFill="1" applyBorder="1" applyAlignment="1">
      <alignment horizontal="center" vertical="center" wrapText="1"/>
    </xf>
    <xf numFmtId="0" fontId="4" fillId="7" borderId="7" xfId="0" applyFont="1" applyFill="1" applyBorder="1" applyAlignment="1">
      <alignment horizontal="center" vertical="center"/>
    </xf>
    <xf numFmtId="0" fontId="4" fillId="7" borderId="6" xfId="0" applyFont="1" applyFill="1" applyBorder="1" applyAlignment="1">
      <alignment horizontal="center" vertical="center"/>
    </xf>
    <xf numFmtId="0" fontId="12" fillId="7" borderId="6" xfId="0" applyFont="1" applyFill="1" applyBorder="1" applyAlignment="1">
      <alignment horizontal="center" vertical="center"/>
    </xf>
    <xf numFmtId="0" fontId="4" fillId="8" borderId="6" xfId="0" applyFont="1" applyFill="1" applyBorder="1" applyAlignment="1">
      <alignment horizontal="center" vertical="center"/>
    </xf>
    <xf numFmtId="0" fontId="29" fillId="7" borderId="7" xfId="0" applyFont="1" applyFill="1" applyBorder="1" applyAlignment="1">
      <alignment horizontal="center" vertical="center" wrapText="1"/>
    </xf>
    <xf numFmtId="0" fontId="29" fillId="7" borderId="6" xfId="0" applyFont="1" applyFill="1" applyBorder="1" applyAlignment="1">
      <alignment horizontal="center" vertical="center" wrapText="1"/>
    </xf>
    <xf numFmtId="0" fontId="49" fillId="8" borderId="7" xfId="0" applyFont="1" applyFill="1" applyBorder="1" applyAlignment="1">
      <alignment horizontal="center" vertical="center"/>
    </xf>
    <xf numFmtId="0" fontId="12" fillId="8" borderId="6" xfId="0" applyFont="1" applyFill="1" applyBorder="1" applyAlignment="1">
      <alignment horizontal="center" vertical="center"/>
    </xf>
    <xf numFmtId="0" fontId="12" fillId="8" borderId="7" xfId="0" applyFont="1" applyFill="1" applyBorder="1" applyAlignment="1">
      <alignment horizontal="center" vertical="center"/>
    </xf>
    <xf numFmtId="0" fontId="14" fillId="8" borderId="7" xfId="0" applyFont="1" applyFill="1" applyBorder="1" applyAlignment="1">
      <alignment horizontal="center" vertical="center" wrapText="1"/>
    </xf>
    <xf numFmtId="0" fontId="14" fillId="8" borderId="6" xfId="0" applyFont="1" applyFill="1" applyBorder="1" applyAlignment="1">
      <alignment horizontal="center" vertical="center" wrapText="1"/>
    </xf>
    <xf numFmtId="0" fontId="7" fillId="8" borderId="7" xfId="0" applyFont="1" applyFill="1" applyBorder="1" applyAlignment="1">
      <alignment horizontal="center" vertical="center"/>
    </xf>
    <xf numFmtId="0" fontId="7" fillId="8" borderId="6" xfId="0" applyFont="1" applyFill="1" applyBorder="1" applyAlignment="1">
      <alignment horizontal="center" vertical="center"/>
    </xf>
    <xf numFmtId="0" fontId="66" fillId="8" borderId="7" xfId="0" applyFont="1" applyFill="1" applyBorder="1" applyAlignment="1">
      <alignment horizontal="center" vertical="center" wrapText="1"/>
    </xf>
    <xf numFmtId="0" fontId="66" fillId="8" borderId="6" xfId="0" applyFont="1" applyFill="1" applyBorder="1" applyAlignment="1">
      <alignment horizontal="center" vertical="center" wrapText="1"/>
    </xf>
    <xf numFmtId="49" fontId="5" fillId="8" borderId="7" xfId="0" quotePrefix="1" applyNumberFormat="1" applyFont="1" applyFill="1" applyBorder="1" applyAlignment="1">
      <alignment horizontal="center" vertical="center" wrapText="1"/>
    </xf>
    <xf numFmtId="49" fontId="5" fillId="8" borderId="6" xfId="0" quotePrefix="1" applyNumberFormat="1" applyFont="1" applyFill="1" applyBorder="1" applyAlignment="1">
      <alignment horizontal="center" vertical="center" wrapText="1"/>
    </xf>
    <xf numFmtId="49" fontId="24" fillId="8" borderId="3" xfId="0" applyNumberFormat="1" applyFont="1" applyFill="1" applyBorder="1" applyAlignment="1">
      <alignment horizontal="center" vertical="center" wrapText="1"/>
    </xf>
    <xf numFmtId="49" fontId="24" fillId="8" borderId="6" xfId="0" applyNumberFormat="1" applyFont="1" applyFill="1" applyBorder="1" applyAlignment="1">
      <alignment horizontal="center" vertical="center" wrapText="1"/>
    </xf>
    <xf numFmtId="0" fontId="54" fillId="8" borderId="7" xfId="0" applyFont="1" applyFill="1" applyBorder="1" applyAlignment="1">
      <alignment horizontal="center" vertical="center" wrapText="1"/>
    </xf>
    <xf numFmtId="0" fontId="54" fillId="8" borderId="6" xfId="0" applyFont="1" applyFill="1" applyBorder="1" applyAlignment="1">
      <alignment horizontal="center" vertical="center" wrapText="1"/>
    </xf>
    <xf numFmtId="0" fontId="49" fillId="8" borderId="7" xfId="0" applyFont="1" applyFill="1" applyBorder="1" applyAlignment="1">
      <alignment horizontal="center" vertical="center" wrapText="1"/>
    </xf>
    <xf numFmtId="0" fontId="49" fillId="8" borderId="6" xfId="0" applyFont="1" applyFill="1" applyBorder="1" applyAlignment="1">
      <alignment horizontal="center" vertical="center" wrapText="1"/>
    </xf>
    <xf numFmtId="0" fontId="18" fillId="8" borderId="0" xfId="0" applyFont="1" applyFill="1" applyAlignment="1">
      <alignment horizontal="center" vertical="center" wrapText="1"/>
    </xf>
    <xf numFmtId="0" fontId="46" fillId="8" borderId="6" xfId="0" applyFont="1" applyFill="1" applyBorder="1" applyAlignment="1">
      <alignment horizontal="center" vertical="center"/>
    </xf>
    <xf numFmtId="0" fontId="46" fillId="8" borderId="7" xfId="0" applyFont="1" applyFill="1" applyBorder="1" applyAlignment="1">
      <alignment horizontal="center" vertical="center"/>
    </xf>
    <xf numFmtId="0" fontId="3" fillId="14" borderId="7" xfId="0" applyFont="1" applyFill="1" applyBorder="1" applyAlignment="1">
      <alignment horizontal="center" vertical="top" wrapText="1"/>
    </xf>
    <xf numFmtId="0" fontId="3" fillId="14" borderId="0" xfId="0" applyFont="1" applyFill="1" applyAlignment="1">
      <alignment horizontal="center" vertical="top" wrapText="1"/>
    </xf>
    <xf numFmtId="0" fontId="7" fillId="8" borderId="0" xfId="0" applyFont="1" applyFill="1" applyBorder="1" applyAlignment="1">
      <alignment horizontal="center" vertical="center" wrapText="1"/>
    </xf>
  </cellXfs>
  <cellStyles count="7">
    <cellStyle name="Hyperlink" xfId="6" builtinId="8"/>
    <cellStyle name="Normal" xfId="0" builtinId="0"/>
    <cellStyle name="Normal 2" xfId="3" xr:uid="{00000000-0005-0000-0000-000002000000}"/>
    <cellStyle name="Normal 3" xfId="1" xr:uid="{00000000-0005-0000-0000-000003000000}"/>
    <cellStyle name="Normal 4" xfId="4" xr:uid="{00000000-0005-0000-0000-000004000000}"/>
    <cellStyle name="Normal 5" xfId="2" xr:uid="{00000000-0005-0000-0000-000005000000}"/>
    <cellStyle name="Normal 7" xfId="5" xr:uid="{00000000-0005-0000-0000-000006000000}"/>
  </cellStyles>
  <dxfs count="0"/>
  <tableStyles count="0" defaultTableStyle="TableStyleMedium2" defaultPivotStyle="PivotStyleMedium9"/>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5</xdr:col>
      <xdr:colOff>1762127</xdr:colOff>
      <xdr:row>6</xdr:row>
      <xdr:rowOff>711735</xdr:rowOff>
    </xdr:from>
    <xdr:to>
      <xdr:col>6</xdr:col>
      <xdr:colOff>887931</xdr:colOff>
      <xdr:row>8</xdr:row>
      <xdr:rowOff>47625</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52" y="5855235"/>
          <a:ext cx="1745178" cy="1526640"/>
        </a:xfrm>
        <a:prstGeom prst="rect">
          <a:avLst/>
        </a:prstGeom>
      </xdr:spPr>
    </xdr:pic>
    <xdr:clientData/>
  </xdr:twoCellAnchor>
  <xdr:twoCellAnchor editAs="oneCell">
    <xdr:from>
      <xdr:col>5</xdr:col>
      <xdr:colOff>1785945</xdr:colOff>
      <xdr:row>67</xdr:row>
      <xdr:rowOff>0</xdr:rowOff>
    </xdr:from>
    <xdr:to>
      <xdr:col>6</xdr:col>
      <xdr:colOff>911749</xdr:colOff>
      <xdr:row>68</xdr:row>
      <xdr:rowOff>50266</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92570" y="47553563"/>
          <a:ext cx="1745178" cy="1526640"/>
        </a:xfrm>
        <a:prstGeom prst="rect">
          <a:avLst/>
        </a:prstGeom>
      </xdr:spPr>
    </xdr:pic>
    <xdr:clientData/>
  </xdr:twoCellAnchor>
  <xdr:twoCellAnchor editAs="oneCell">
    <xdr:from>
      <xdr:col>5</xdr:col>
      <xdr:colOff>1762133</xdr:colOff>
      <xdr:row>102</xdr:row>
      <xdr:rowOff>0</xdr:rowOff>
    </xdr:from>
    <xdr:to>
      <xdr:col>6</xdr:col>
      <xdr:colOff>887937</xdr:colOff>
      <xdr:row>103</xdr:row>
      <xdr:rowOff>74083</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58" y="67151250"/>
          <a:ext cx="1745178" cy="1526640"/>
        </a:xfrm>
        <a:prstGeom prst="rect">
          <a:avLst/>
        </a:prstGeom>
      </xdr:spPr>
    </xdr:pic>
    <xdr:clientData/>
  </xdr:twoCellAnchor>
  <xdr:twoCellAnchor editAs="oneCell">
    <xdr:from>
      <xdr:col>5</xdr:col>
      <xdr:colOff>1785943</xdr:colOff>
      <xdr:row>123</xdr:row>
      <xdr:rowOff>0</xdr:rowOff>
    </xdr:from>
    <xdr:to>
      <xdr:col>6</xdr:col>
      <xdr:colOff>911747</xdr:colOff>
      <xdr:row>124</xdr:row>
      <xdr:rowOff>121704</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92568" y="85105875"/>
          <a:ext cx="1745178" cy="1526640"/>
        </a:xfrm>
        <a:prstGeom prst="rect">
          <a:avLst/>
        </a:prstGeom>
      </xdr:spPr>
    </xdr:pic>
    <xdr:clientData/>
  </xdr:twoCellAnchor>
  <xdr:twoCellAnchor editAs="oneCell">
    <xdr:from>
      <xdr:col>5</xdr:col>
      <xdr:colOff>1938820</xdr:colOff>
      <xdr:row>144</xdr:row>
      <xdr:rowOff>0</xdr:rowOff>
    </xdr:from>
    <xdr:to>
      <xdr:col>6</xdr:col>
      <xdr:colOff>1064624</xdr:colOff>
      <xdr:row>145</xdr:row>
      <xdr:rowOff>117281</xdr:rowOff>
    </xdr:to>
    <xdr:pic>
      <xdr:nvPicPr>
        <xdr:cNvPr id="8" name="Picture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02570" y="135612188"/>
          <a:ext cx="1745179" cy="1522218"/>
        </a:xfrm>
        <a:prstGeom prst="rect">
          <a:avLst/>
        </a:prstGeom>
      </xdr:spPr>
    </xdr:pic>
    <xdr:clientData/>
  </xdr:twoCellAnchor>
  <xdr:twoCellAnchor editAs="oneCell">
    <xdr:from>
      <xdr:col>5</xdr:col>
      <xdr:colOff>1913778</xdr:colOff>
      <xdr:row>237</xdr:row>
      <xdr:rowOff>0</xdr:rowOff>
    </xdr:from>
    <xdr:to>
      <xdr:col>6</xdr:col>
      <xdr:colOff>1039582</xdr:colOff>
      <xdr:row>238</xdr:row>
      <xdr:rowOff>145518</xdr:rowOff>
    </xdr:to>
    <xdr:pic>
      <xdr:nvPicPr>
        <xdr:cNvPr id="9" name="Picture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27660" y="199824474"/>
          <a:ext cx="1757711" cy="1524133"/>
        </a:xfrm>
        <a:prstGeom prst="rect">
          <a:avLst/>
        </a:prstGeom>
      </xdr:spPr>
    </xdr:pic>
    <xdr:clientData/>
  </xdr:twoCellAnchor>
  <xdr:twoCellAnchor editAs="oneCell">
    <xdr:from>
      <xdr:col>5</xdr:col>
      <xdr:colOff>1738320</xdr:colOff>
      <xdr:row>322</xdr:row>
      <xdr:rowOff>0</xdr:rowOff>
    </xdr:from>
    <xdr:to>
      <xdr:col>6</xdr:col>
      <xdr:colOff>864124</xdr:colOff>
      <xdr:row>323</xdr:row>
      <xdr:rowOff>97891</xdr:rowOff>
    </xdr:to>
    <xdr:pic>
      <xdr:nvPicPr>
        <xdr:cNvPr id="10" name="Picture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45" y="170592750"/>
          <a:ext cx="1745178" cy="1526640"/>
        </a:xfrm>
        <a:prstGeom prst="rect">
          <a:avLst/>
        </a:prstGeom>
      </xdr:spPr>
    </xdr:pic>
    <xdr:clientData/>
  </xdr:twoCellAnchor>
  <xdr:twoCellAnchor editAs="oneCell">
    <xdr:from>
      <xdr:col>5</xdr:col>
      <xdr:colOff>1762135</xdr:colOff>
      <xdr:row>360</xdr:row>
      <xdr:rowOff>0</xdr:rowOff>
    </xdr:from>
    <xdr:to>
      <xdr:col>6</xdr:col>
      <xdr:colOff>887939</xdr:colOff>
      <xdr:row>361</xdr:row>
      <xdr:rowOff>2642</xdr:rowOff>
    </xdr:to>
    <xdr:pic>
      <xdr:nvPicPr>
        <xdr:cNvPr id="11" name="Picture 1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6668760" y="193405125"/>
          <a:ext cx="1745178" cy="1526640"/>
        </a:xfrm>
        <a:prstGeom prst="rect">
          <a:avLst/>
        </a:prstGeom>
      </xdr:spPr>
    </xdr:pic>
    <xdr:clientData/>
  </xdr:twoCellAnchor>
  <xdr:twoCellAnchor editAs="oneCell">
    <xdr:from>
      <xdr:col>5</xdr:col>
      <xdr:colOff>1738323</xdr:colOff>
      <xdr:row>426</xdr:row>
      <xdr:rowOff>0</xdr:rowOff>
    </xdr:from>
    <xdr:to>
      <xdr:col>6</xdr:col>
      <xdr:colOff>864127</xdr:colOff>
      <xdr:row>427</xdr:row>
      <xdr:rowOff>74080</xdr:rowOff>
    </xdr:to>
    <xdr:pic>
      <xdr:nvPicPr>
        <xdr:cNvPr id="12" name="Picture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48" y="210359625"/>
          <a:ext cx="1745178" cy="1526640"/>
        </a:xfrm>
        <a:prstGeom prst="rect">
          <a:avLst/>
        </a:prstGeom>
      </xdr:spPr>
    </xdr:pic>
    <xdr:clientData/>
  </xdr:twoCellAnchor>
  <xdr:twoCellAnchor editAs="oneCell">
    <xdr:from>
      <xdr:col>5</xdr:col>
      <xdr:colOff>1762131</xdr:colOff>
      <xdr:row>550</xdr:row>
      <xdr:rowOff>0</xdr:rowOff>
    </xdr:from>
    <xdr:to>
      <xdr:col>6</xdr:col>
      <xdr:colOff>887935</xdr:colOff>
      <xdr:row>551</xdr:row>
      <xdr:rowOff>97889</xdr:rowOff>
    </xdr:to>
    <xdr:pic>
      <xdr:nvPicPr>
        <xdr:cNvPr id="13" name="Picture 12">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56" y="233052938"/>
          <a:ext cx="1745178" cy="1526640"/>
        </a:xfrm>
        <a:prstGeom prst="rect">
          <a:avLst/>
        </a:prstGeom>
      </xdr:spPr>
    </xdr:pic>
    <xdr:clientData/>
  </xdr:twoCellAnchor>
  <xdr:twoCellAnchor editAs="oneCell">
    <xdr:from>
      <xdr:col>5</xdr:col>
      <xdr:colOff>1762127</xdr:colOff>
      <xdr:row>613</xdr:row>
      <xdr:rowOff>0</xdr:rowOff>
    </xdr:from>
    <xdr:to>
      <xdr:col>6</xdr:col>
      <xdr:colOff>887931</xdr:colOff>
      <xdr:row>614</xdr:row>
      <xdr:rowOff>97890</xdr:rowOff>
    </xdr:to>
    <xdr:pic>
      <xdr:nvPicPr>
        <xdr:cNvPr id="14" name="Picture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52" y="247888125"/>
          <a:ext cx="1745178" cy="1526640"/>
        </a:xfrm>
        <a:prstGeom prst="rect">
          <a:avLst/>
        </a:prstGeom>
      </xdr:spPr>
    </xdr:pic>
    <xdr:clientData/>
  </xdr:twoCellAnchor>
  <xdr:twoCellAnchor editAs="oneCell">
    <xdr:from>
      <xdr:col>5</xdr:col>
      <xdr:colOff>1762125</xdr:colOff>
      <xdr:row>656</xdr:row>
      <xdr:rowOff>0</xdr:rowOff>
    </xdr:from>
    <xdr:to>
      <xdr:col>6</xdr:col>
      <xdr:colOff>887929</xdr:colOff>
      <xdr:row>657</xdr:row>
      <xdr:rowOff>74082</xdr:rowOff>
    </xdr:to>
    <xdr:pic>
      <xdr:nvPicPr>
        <xdr:cNvPr id="15" name="Picture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50" y="272938875"/>
          <a:ext cx="1745178" cy="1526640"/>
        </a:xfrm>
        <a:prstGeom prst="rect">
          <a:avLst/>
        </a:prstGeom>
      </xdr:spPr>
    </xdr:pic>
    <xdr:clientData/>
  </xdr:twoCellAnchor>
  <xdr:twoCellAnchor editAs="oneCell">
    <xdr:from>
      <xdr:col>5</xdr:col>
      <xdr:colOff>1762137</xdr:colOff>
      <xdr:row>696</xdr:row>
      <xdr:rowOff>0</xdr:rowOff>
    </xdr:from>
    <xdr:to>
      <xdr:col>6</xdr:col>
      <xdr:colOff>887941</xdr:colOff>
      <xdr:row>697</xdr:row>
      <xdr:rowOff>50259</xdr:rowOff>
    </xdr:to>
    <xdr:pic>
      <xdr:nvPicPr>
        <xdr:cNvPr id="16" name="Picture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62" y="309610125"/>
          <a:ext cx="1745178" cy="1526640"/>
        </a:xfrm>
        <a:prstGeom prst="rect">
          <a:avLst/>
        </a:prstGeom>
      </xdr:spPr>
    </xdr:pic>
    <xdr:clientData/>
  </xdr:twoCellAnchor>
  <xdr:twoCellAnchor editAs="oneCell">
    <xdr:from>
      <xdr:col>5</xdr:col>
      <xdr:colOff>1738319</xdr:colOff>
      <xdr:row>819</xdr:row>
      <xdr:rowOff>0</xdr:rowOff>
    </xdr:from>
    <xdr:to>
      <xdr:col>6</xdr:col>
      <xdr:colOff>864123</xdr:colOff>
      <xdr:row>820</xdr:row>
      <xdr:rowOff>121707</xdr:rowOff>
    </xdr:to>
    <xdr:pic>
      <xdr:nvPicPr>
        <xdr:cNvPr id="17" name="Picture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44" y="337899375"/>
          <a:ext cx="1745178" cy="1526640"/>
        </a:xfrm>
        <a:prstGeom prst="rect">
          <a:avLst/>
        </a:prstGeom>
      </xdr:spPr>
    </xdr:pic>
    <xdr:clientData/>
  </xdr:twoCellAnchor>
  <xdr:twoCellAnchor editAs="oneCell">
    <xdr:from>
      <xdr:col>5</xdr:col>
      <xdr:colOff>1762127</xdr:colOff>
      <xdr:row>870</xdr:row>
      <xdr:rowOff>0</xdr:rowOff>
    </xdr:from>
    <xdr:to>
      <xdr:col>6</xdr:col>
      <xdr:colOff>887931</xdr:colOff>
      <xdr:row>871</xdr:row>
      <xdr:rowOff>74079</xdr:rowOff>
    </xdr:to>
    <xdr:pic>
      <xdr:nvPicPr>
        <xdr:cNvPr id="18" name="Picture 17">
          <a:extLst>
            <a:ext uri="{FF2B5EF4-FFF2-40B4-BE49-F238E27FC236}">
              <a16:creationId xmlns:a16="http://schemas.microsoft.com/office/drawing/2014/main" id="{00000000-0008-0000-0000-00001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52" y="355544438"/>
          <a:ext cx="1745178" cy="1526640"/>
        </a:xfrm>
        <a:prstGeom prst="rect">
          <a:avLst/>
        </a:prstGeom>
      </xdr:spPr>
    </xdr:pic>
    <xdr:clientData/>
  </xdr:twoCellAnchor>
  <xdr:twoCellAnchor editAs="oneCell">
    <xdr:from>
      <xdr:col>5</xdr:col>
      <xdr:colOff>1738311</xdr:colOff>
      <xdr:row>927</xdr:row>
      <xdr:rowOff>0</xdr:rowOff>
    </xdr:from>
    <xdr:to>
      <xdr:col>6</xdr:col>
      <xdr:colOff>864115</xdr:colOff>
      <xdr:row>928</xdr:row>
      <xdr:rowOff>74074</xdr:rowOff>
    </xdr:to>
    <xdr:pic>
      <xdr:nvPicPr>
        <xdr:cNvPr id="19" name="Picture 18">
          <a:extLst>
            <a:ext uri="{FF2B5EF4-FFF2-40B4-BE49-F238E27FC236}">
              <a16:creationId xmlns:a16="http://schemas.microsoft.com/office/drawing/2014/main" id="{00000000-0008-0000-0000-00001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36" y="377428125"/>
          <a:ext cx="1745178" cy="1526640"/>
        </a:xfrm>
        <a:prstGeom prst="rect">
          <a:avLst/>
        </a:prstGeom>
      </xdr:spPr>
    </xdr:pic>
    <xdr:clientData/>
  </xdr:twoCellAnchor>
  <xdr:twoCellAnchor editAs="oneCell">
    <xdr:from>
      <xdr:col>5</xdr:col>
      <xdr:colOff>1714510</xdr:colOff>
      <xdr:row>966</xdr:row>
      <xdr:rowOff>0</xdr:rowOff>
    </xdr:from>
    <xdr:to>
      <xdr:col>6</xdr:col>
      <xdr:colOff>840314</xdr:colOff>
      <xdr:row>967</xdr:row>
      <xdr:rowOff>74078</xdr:rowOff>
    </xdr:to>
    <xdr:pic>
      <xdr:nvPicPr>
        <xdr:cNvPr id="21" name="Picture 20">
          <a:extLst>
            <a:ext uri="{FF2B5EF4-FFF2-40B4-BE49-F238E27FC236}">
              <a16:creationId xmlns:a16="http://schemas.microsoft.com/office/drawing/2014/main" id="{00000000-0008-0000-0000-00001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21135" y="406884188"/>
          <a:ext cx="1745178" cy="1526640"/>
        </a:xfrm>
        <a:prstGeom prst="rect">
          <a:avLst/>
        </a:prstGeom>
      </xdr:spPr>
    </xdr:pic>
    <xdr:clientData/>
  </xdr:twoCellAnchor>
  <xdr:twoCellAnchor editAs="oneCell">
    <xdr:from>
      <xdr:col>5</xdr:col>
      <xdr:colOff>1643067</xdr:colOff>
      <xdr:row>997</xdr:row>
      <xdr:rowOff>0</xdr:rowOff>
    </xdr:from>
    <xdr:to>
      <xdr:col>6</xdr:col>
      <xdr:colOff>768871</xdr:colOff>
      <xdr:row>998</xdr:row>
      <xdr:rowOff>74077</xdr:rowOff>
    </xdr:to>
    <xdr:pic>
      <xdr:nvPicPr>
        <xdr:cNvPr id="20" name="Picture 19">
          <a:extLst>
            <a:ext uri="{FF2B5EF4-FFF2-40B4-BE49-F238E27FC236}">
              <a16:creationId xmlns:a16="http://schemas.microsoft.com/office/drawing/2014/main" id="{00000000-0008-0000-0000-00001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49692" y="421695563"/>
          <a:ext cx="1745178" cy="1526640"/>
        </a:xfrm>
        <a:prstGeom prst="rect">
          <a:avLst/>
        </a:prstGeom>
      </xdr:spPr>
    </xdr:pic>
    <xdr:clientData/>
  </xdr:twoCellAnchor>
  <xdr:twoCellAnchor editAs="oneCell">
    <xdr:from>
      <xdr:col>5</xdr:col>
      <xdr:colOff>1690695</xdr:colOff>
      <xdr:row>1010</xdr:row>
      <xdr:rowOff>0</xdr:rowOff>
    </xdr:from>
    <xdr:to>
      <xdr:col>6</xdr:col>
      <xdr:colOff>816499</xdr:colOff>
      <xdr:row>1011</xdr:row>
      <xdr:rowOff>74079</xdr:rowOff>
    </xdr:to>
    <xdr:pic>
      <xdr:nvPicPr>
        <xdr:cNvPr id="22" name="Picture 21">
          <a:extLst>
            <a:ext uri="{FF2B5EF4-FFF2-40B4-BE49-F238E27FC236}">
              <a16:creationId xmlns:a16="http://schemas.microsoft.com/office/drawing/2014/main" id="{00000000-0008-0000-0000-00001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7320" y="436506938"/>
          <a:ext cx="1745178" cy="1526640"/>
        </a:xfrm>
        <a:prstGeom prst="rect">
          <a:avLst/>
        </a:prstGeom>
      </xdr:spPr>
    </xdr:pic>
    <xdr:clientData/>
  </xdr:twoCellAnchor>
  <xdr:twoCellAnchor editAs="oneCell">
    <xdr:from>
      <xdr:col>5</xdr:col>
      <xdr:colOff>1666883</xdr:colOff>
      <xdr:row>1075</xdr:row>
      <xdr:rowOff>0</xdr:rowOff>
    </xdr:from>
    <xdr:to>
      <xdr:col>6</xdr:col>
      <xdr:colOff>792687</xdr:colOff>
      <xdr:row>1076</xdr:row>
      <xdr:rowOff>97890</xdr:rowOff>
    </xdr:to>
    <xdr:pic>
      <xdr:nvPicPr>
        <xdr:cNvPr id="23" name="Picture 22">
          <a:extLst>
            <a:ext uri="{FF2B5EF4-FFF2-40B4-BE49-F238E27FC236}">
              <a16:creationId xmlns:a16="http://schemas.microsoft.com/office/drawing/2014/main" id="{00000000-0008-0000-0000-00001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73508" y="445008000"/>
          <a:ext cx="1745178" cy="1526640"/>
        </a:xfrm>
        <a:prstGeom prst="rect">
          <a:avLst/>
        </a:prstGeom>
      </xdr:spPr>
    </xdr:pic>
    <xdr:clientData/>
  </xdr:twoCellAnchor>
  <xdr:twoCellAnchor editAs="oneCell">
    <xdr:from>
      <xdr:col>5</xdr:col>
      <xdr:colOff>1666881</xdr:colOff>
      <xdr:row>1088</xdr:row>
      <xdr:rowOff>0</xdr:rowOff>
    </xdr:from>
    <xdr:to>
      <xdr:col>6</xdr:col>
      <xdr:colOff>792685</xdr:colOff>
      <xdr:row>1089</xdr:row>
      <xdr:rowOff>74072</xdr:rowOff>
    </xdr:to>
    <xdr:pic>
      <xdr:nvPicPr>
        <xdr:cNvPr id="24" name="Picture 23">
          <a:extLst>
            <a:ext uri="{FF2B5EF4-FFF2-40B4-BE49-F238E27FC236}">
              <a16:creationId xmlns:a16="http://schemas.microsoft.com/office/drawing/2014/main" id="{00000000-0008-0000-0000-00001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73506" y="449627625"/>
          <a:ext cx="1745178" cy="1526640"/>
        </a:xfrm>
        <a:prstGeom prst="rect">
          <a:avLst/>
        </a:prstGeom>
      </xdr:spPr>
    </xdr:pic>
    <xdr:clientData/>
  </xdr:twoCellAnchor>
  <xdr:twoCellAnchor editAs="oneCell">
    <xdr:from>
      <xdr:col>5</xdr:col>
      <xdr:colOff>1762124</xdr:colOff>
      <xdr:row>1124</xdr:row>
      <xdr:rowOff>0</xdr:rowOff>
    </xdr:from>
    <xdr:to>
      <xdr:col>6</xdr:col>
      <xdr:colOff>887928</xdr:colOff>
      <xdr:row>1125</xdr:row>
      <xdr:rowOff>97889</xdr:rowOff>
    </xdr:to>
    <xdr:pic>
      <xdr:nvPicPr>
        <xdr:cNvPr id="25" name="Picture 24">
          <a:extLst>
            <a:ext uri="{FF2B5EF4-FFF2-40B4-BE49-F238E27FC236}">
              <a16:creationId xmlns:a16="http://schemas.microsoft.com/office/drawing/2014/main" id="{00000000-0008-0000-0000-00001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49" y="466820250"/>
          <a:ext cx="1745178" cy="1526640"/>
        </a:xfrm>
        <a:prstGeom prst="rect">
          <a:avLst/>
        </a:prstGeom>
      </xdr:spPr>
    </xdr:pic>
    <xdr:clientData/>
  </xdr:twoCellAnchor>
  <xdr:twoCellAnchor editAs="oneCell">
    <xdr:from>
      <xdr:col>5</xdr:col>
      <xdr:colOff>1690694</xdr:colOff>
      <xdr:row>1132</xdr:row>
      <xdr:rowOff>0</xdr:rowOff>
    </xdr:from>
    <xdr:to>
      <xdr:col>6</xdr:col>
      <xdr:colOff>816498</xdr:colOff>
      <xdr:row>1133</xdr:row>
      <xdr:rowOff>97885</xdr:rowOff>
    </xdr:to>
    <xdr:pic>
      <xdr:nvPicPr>
        <xdr:cNvPr id="26" name="Picture 25">
          <a:extLst>
            <a:ext uri="{FF2B5EF4-FFF2-40B4-BE49-F238E27FC236}">
              <a16:creationId xmlns:a16="http://schemas.microsoft.com/office/drawing/2014/main" id="{00000000-0008-0000-0000-00001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7319" y="471820875"/>
          <a:ext cx="1745178" cy="1526640"/>
        </a:xfrm>
        <a:prstGeom prst="rect">
          <a:avLst/>
        </a:prstGeom>
      </xdr:spPr>
    </xdr:pic>
    <xdr:clientData/>
  </xdr:twoCellAnchor>
  <xdr:twoCellAnchor editAs="oneCell">
    <xdr:from>
      <xdr:col>5</xdr:col>
      <xdr:colOff>1738315</xdr:colOff>
      <xdr:row>1142</xdr:row>
      <xdr:rowOff>0</xdr:rowOff>
    </xdr:from>
    <xdr:to>
      <xdr:col>6</xdr:col>
      <xdr:colOff>864119</xdr:colOff>
      <xdr:row>1143</xdr:row>
      <xdr:rowOff>74075</xdr:rowOff>
    </xdr:to>
    <xdr:pic>
      <xdr:nvPicPr>
        <xdr:cNvPr id="27" name="Picture 26">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40" y="476845313"/>
          <a:ext cx="1745178" cy="1526640"/>
        </a:xfrm>
        <a:prstGeom prst="rect">
          <a:avLst/>
        </a:prstGeom>
      </xdr:spPr>
    </xdr:pic>
    <xdr:clientData/>
  </xdr:twoCellAnchor>
  <xdr:twoCellAnchor editAs="oneCell">
    <xdr:from>
      <xdr:col>5</xdr:col>
      <xdr:colOff>1714507</xdr:colOff>
      <xdr:row>1252</xdr:row>
      <xdr:rowOff>0</xdr:rowOff>
    </xdr:from>
    <xdr:to>
      <xdr:col>6</xdr:col>
      <xdr:colOff>840311</xdr:colOff>
      <xdr:row>1253</xdr:row>
      <xdr:rowOff>74063</xdr:rowOff>
    </xdr:to>
    <xdr:pic>
      <xdr:nvPicPr>
        <xdr:cNvPr id="29" name="Picture 28">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21132" y="493752188"/>
          <a:ext cx="1745178" cy="1526640"/>
        </a:xfrm>
        <a:prstGeom prst="rect">
          <a:avLst/>
        </a:prstGeom>
      </xdr:spPr>
    </xdr:pic>
    <xdr:clientData/>
  </xdr:twoCellAnchor>
  <xdr:twoCellAnchor editAs="oneCell">
    <xdr:from>
      <xdr:col>5</xdr:col>
      <xdr:colOff>1738319</xdr:colOff>
      <xdr:row>1293</xdr:row>
      <xdr:rowOff>0</xdr:rowOff>
    </xdr:from>
    <xdr:to>
      <xdr:col>6</xdr:col>
      <xdr:colOff>864123</xdr:colOff>
      <xdr:row>1294</xdr:row>
      <xdr:rowOff>121702</xdr:rowOff>
    </xdr:to>
    <xdr:pic>
      <xdr:nvPicPr>
        <xdr:cNvPr id="31" name="Picture 30">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44" y="530042438"/>
          <a:ext cx="1745178" cy="1526640"/>
        </a:xfrm>
        <a:prstGeom prst="rect">
          <a:avLst/>
        </a:prstGeom>
      </xdr:spPr>
    </xdr:pic>
    <xdr:clientData/>
  </xdr:twoCellAnchor>
  <xdr:twoCellAnchor editAs="oneCell">
    <xdr:from>
      <xdr:col>5</xdr:col>
      <xdr:colOff>1762133</xdr:colOff>
      <xdr:row>1359</xdr:row>
      <xdr:rowOff>0</xdr:rowOff>
    </xdr:from>
    <xdr:to>
      <xdr:col>6</xdr:col>
      <xdr:colOff>887937</xdr:colOff>
      <xdr:row>1360</xdr:row>
      <xdr:rowOff>97884</xdr:rowOff>
    </xdr:to>
    <xdr:pic>
      <xdr:nvPicPr>
        <xdr:cNvPr id="32" name="Picture 31">
          <a:extLst>
            <a:ext uri="{FF2B5EF4-FFF2-40B4-BE49-F238E27FC236}">
              <a16:creationId xmlns:a16="http://schemas.microsoft.com/office/drawing/2014/main" id="{00000000-0008-0000-0000-00002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58" y="536614688"/>
          <a:ext cx="1745178" cy="1526640"/>
        </a:xfrm>
        <a:prstGeom prst="rect">
          <a:avLst/>
        </a:prstGeom>
      </xdr:spPr>
    </xdr:pic>
    <xdr:clientData/>
  </xdr:twoCellAnchor>
  <xdr:twoCellAnchor editAs="oneCell">
    <xdr:from>
      <xdr:col>5</xdr:col>
      <xdr:colOff>1738321</xdr:colOff>
      <xdr:row>1368</xdr:row>
      <xdr:rowOff>0</xdr:rowOff>
    </xdr:from>
    <xdr:to>
      <xdr:col>6</xdr:col>
      <xdr:colOff>864125</xdr:colOff>
      <xdr:row>1369</xdr:row>
      <xdr:rowOff>97890</xdr:rowOff>
    </xdr:to>
    <xdr:pic>
      <xdr:nvPicPr>
        <xdr:cNvPr id="33" name="Picture 32">
          <a:extLst>
            <a:ext uri="{FF2B5EF4-FFF2-40B4-BE49-F238E27FC236}">
              <a16:creationId xmlns:a16="http://schemas.microsoft.com/office/drawing/2014/main" id="{00000000-0008-0000-0000-00002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46" y="543710813"/>
          <a:ext cx="1745178" cy="1526640"/>
        </a:xfrm>
        <a:prstGeom prst="rect">
          <a:avLst/>
        </a:prstGeom>
      </xdr:spPr>
    </xdr:pic>
    <xdr:clientData/>
  </xdr:twoCellAnchor>
  <xdr:twoCellAnchor editAs="oneCell">
    <xdr:from>
      <xdr:col>5</xdr:col>
      <xdr:colOff>1666877</xdr:colOff>
      <xdr:row>1379</xdr:row>
      <xdr:rowOff>0</xdr:rowOff>
    </xdr:from>
    <xdr:to>
      <xdr:col>6</xdr:col>
      <xdr:colOff>792681</xdr:colOff>
      <xdr:row>1380</xdr:row>
      <xdr:rowOff>97887</xdr:rowOff>
    </xdr:to>
    <xdr:pic>
      <xdr:nvPicPr>
        <xdr:cNvPr id="34" name="Picture 33">
          <a:extLst>
            <a:ext uri="{FF2B5EF4-FFF2-40B4-BE49-F238E27FC236}">
              <a16:creationId xmlns:a16="http://schemas.microsoft.com/office/drawing/2014/main" id="{00000000-0008-0000-0000-00002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73502" y="557069625"/>
          <a:ext cx="1745178" cy="1526640"/>
        </a:xfrm>
        <a:prstGeom prst="rect">
          <a:avLst/>
        </a:prstGeom>
      </xdr:spPr>
    </xdr:pic>
    <xdr:clientData/>
  </xdr:twoCellAnchor>
  <xdr:twoCellAnchor editAs="oneCell">
    <xdr:from>
      <xdr:col>5</xdr:col>
      <xdr:colOff>1643069</xdr:colOff>
      <xdr:row>1379</xdr:row>
      <xdr:rowOff>0</xdr:rowOff>
    </xdr:from>
    <xdr:to>
      <xdr:col>6</xdr:col>
      <xdr:colOff>768873</xdr:colOff>
      <xdr:row>1380</xdr:row>
      <xdr:rowOff>97888</xdr:rowOff>
    </xdr:to>
    <xdr:pic>
      <xdr:nvPicPr>
        <xdr:cNvPr id="35" name="Picture 34">
          <a:extLst>
            <a:ext uri="{FF2B5EF4-FFF2-40B4-BE49-F238E27FC236}">
              <a16:creationId xmlns:a16="http://schemas.microsoft.com/office/drawing/2014/main" id="{00000000-0008-0000-0000-00002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49694" y="567356625"/>
          <a:ext cx="1745178" cy="1526640"/>
        </a:xfrm>
        <a:prstGeom prst="rect">
          <a:avLst/>
        </a:prstGeom>
      </xdr:spPr>
    </xdr:pic>
    <xdr:clientData/>
  </xdr:twoCellAnchor>
  <xdr:twoCellAnchor editAs="oneCell">
    <xdr:from>
      <xdr:col>5</xdr:col>
      <xdr:colOff>1690696</xdr:colOff>
      <xdr:row>1385</xdr:row>
      <xdr:rowOff>0</xdr:rowOff>
    </xdr:from>
    <xdr:to>
      <xdr:col>6</xdr:col>
      <xdr:colOff>816500</xdr:colOff>
      <xdr:row>1386</xdr:row>
      <xdr:rowOff>74079</xdr:rowOff>
    </xdr:to>
    <xdr:pic>
      <xdr:nvPicPr>
        <xdr:cNvPr id="36" name="Picture 35">
          <a:extLst>
            <a:ext uri="{FF2B5EF4-FFF2-40B4-BE49-F238E27FC236}">
              <a16:creationId xmlns:a16="http://schemas.microsoft.com/office/drawing/2014/main" id="{00000000-0008-0000-0000-00002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7321" y="572738250"/>
          <a:ext cx="1745178" cy="1526640"/>
        </a:xfrm>
        <a:prstGeom prst="rect">
          <a:avLst/>
        </a:prstGeom>
      </xdr:spPr>
    </xdr:pic>
    <xdr:clientData/>
  </xdr:twoCellAnchor>
  <xdr:twoCellAnchor editAs="oneCell">
    <xdr:from>
      <xdr:col>5</xdr:col>
      <xdr:colOff>1738318</xdr:colOff>
      <xdr:row>1404</xdr:row>
      <xdr:rowOff>0</xdr:rowOff>
    </xdr:from>
    <xdr:to>
      <xdr:col>6</xdr:col>
      <xdr:colOff>864122</xdr:colOff>
      <xdr:row>1405</xdr:row>
      <xdr:rowOff>97890</xdr:rowOff>
    </xdr:to>
    <xdr:pic>
      <xdr:nvPicPr>
        <xdr:cNvPr id="37" name="Picture 36">
          <a:extLst>
            <a:ext uri="{FF2B5EF4-FFF2-40B4-BE49-F238E27FC236}">
              <a16:creationId xmlns:a16="http://schemas.microsoft.com/office/drawing/2014/main" id="{00000000-0008-0000-0000-00002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43" y="586430438"/>
          <a:ext cx="1745178" cy="1526640"/>
        </a:xfrm>
        <a:prstGeom prst="rect">
          <a:avLst/>
        </a:prstGeom>
      </xdr:spPr>
    </xdr:pic>
    <xdr:clientData/>
  </xdr:twoCellAnchor>
  <xdr:twoCellAnchor editAs="oneCell">
    <xdr:from>
      <xdr:col>5</xdr:col>
      <xdr:colOff>1785946</xdr:colOff>
      <xdr:row>1436</xdr:row>
      <xdr:rowOff>0</xdr:rowOff>
    </xdr:from>
    <xdr:to>
      <xdr:col>6</xdr:col>
      <xdr:colOff>911750</xdr:colOff>
      <xdr:row>1437</xdr:row>
      <xdr:rowOff>2639</xdr:rowOff>
    </xdr:to>
    <xdr:pic>
      <xdr:nvPicPr>
        <xdr:cNvPr id="38" name="Picture 37">
          <a:extLst>
            <a:ext uri="{FF2B5EF4-FFF2-40B4-BE49-F238E27FC236}">
              <a16:creationId xmlns:a16="http://schemas.microsoft.com/office/drawing/2014/main" id="{00000000-0008-0000-0000-00002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92571" y="601884750"/>
          <a:ext cx="1745178" cy="1526640"/>
        </a:xfrm>
        <a:prstGeom prst="rect">
          <a:avLst/>
        </a:prstGeom>
      </xdr:spPr>
    </xdr:pic>
    <xdr:clientData/>
  </xdr:twoCellAnchor>
  <xdr:twoCellAnchor editAs="oneCell">
    <xdr:from>
      <xdr:col>5</xdr:col>
      <xdr:colOff>1738317</xdr:colOff>
      <xdr:row>1911</xdr:row>
      <xdr:rowOff>0</xdr:rowOff>
    </xdr:from>
    <xdr:to>
      <xdr:col>6</xdr:col>
      <xdr:colOff>864121</xdr:colOff>
      <xdr:row>1912</xdr:row>
      <xdr:rowOff>97893</xdr:rowOff>
    </xdr:to>
    <xdr:pic>
      <xdr:nvPicPr>
        <xdr:cNvPr id="39" name="Picture 38">
          <a:extLst>
            <a:ext uri="{FF2B5EF4-FFF2-40B4-BE49-F238E27FC236}">
              <a16:creationId xmlns:a16="http://schemas.microsoft.com/office/drawing/2014/main" id="{00000000-0008-0000-0000-00002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42" y="947118375"/>
          <a:ext cx="1745178" cy="1526640"/>
        </a:xfrm>
        <a:prstGeom prst="rect">
          <a:avLst/>
        </a:prstGeom>
      </xdr:spPr>
    </xdr:pic>
    <xdr:clientData/>
  </xdr:twoCellAnchor>
  <xdr:twoCellAnchor editAs="oneCell">
    <xdr:from>
      <xdr:col>5</xdr:col>
      <xdr:colOff>1738319</xdr:colOff>
      <xdr:row>1884</xdr:row>
      <xdr:rowOff>0</xdr:rowOff>
    </xdr:from>
    <xdr:to>
      <xdr:col>6</xdr:col>
      <xdr:colOff>864123</xdr:colOff>
      <xdr:row>1885</xdr:row>
      <xdr:rowOff>50262</xdr:rowOff>
    </xdr:to>
    <xdr:pic>
      <xdr:nvPicPr>
        <xdr:cNvPr id="40" name="Picture 39">
          <a:extLst>
            <a:ext uri="{FF2B5EF4-FFF2-40B4-BE49-F238E27FC236}">
              <a16:creationId xmlns:a16="http://schemas.microsoft.com/office/drawing/2014/main" id="{00000000-0008-0000-0000-000028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6644944" y="930663938"/>
          <a:ext cx="1745178" cy="1526640"/>
        </a:xfrm>
        <a:prstGeom prst="rect">
          <a:avLst/>
        </a:prstGeom>
      </xdr:spPr>
    </xdr:pic>
    <xdr:clientData/>
  </xdr:twoCellAnchor>
  <xdr:twoCellAnchor editAs="oneCell">
    <xdr:from>
      <xdr:col>5</xdr:col>
      <xdr:colOff>1762135</xdr:colOff>
      <xdr:row>1884</xdr:row>
      <xdr:rowOff>0</xdr:rowOff>
    </xdr:from>
    <xdr:to>
      <xdr:col>6</xdr:col>
      <xdr:colOff>887939</xdr:colOff>
      <xdr:row>1885</xdr:row>
      <xdr:rowOff>50262</xdr:rowOff>
    </xdr:to>
    <xdr:pic>
      <xdr:nvPicPr>
        <xdr:cNvPr id="42" name="Picture 41">
          <a:extLst>
            <a:ext uri="{FF2B5EF4-FFF2-40B4-BE49-F238E27FC236}">
              <a16:creationId xmlns:a16="http://schemas.microsoft.com/office/drawing/2014/main" id="{00000000-0008-0000-0000-00002A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6668760" y="912566438"/>
          <a:ext cx="1745178" cy="1526640"/>
        </a:xfrm>
        <a:prstGeom prst="rect">
          <a:avLst/>
        </a:prstGeom>
      </xdr:spPr>
    </xdr:pic>
    <xdr:clientData/>
  </xdr:twoCellAnchor>
  <xdr:twoCellAnchor editAs="oneCell">
    <xdr:from>
      <xdr:col>5</xdr:col>
      <xdr:colOff>1738317</xdr:colOff>
      <xdr:row>1917</xdr:row>
      <xdr:rowOff>0</xdr:rowOff>
    </xdr:from>
    <xdr:to>
      <xdr:col>6</xdr:col>
      <xdr:colOff>864121</xdr:colOff>
      <xdr:row>1918</xdr:row>
      <xdr:rowOff>23811</xdr:rowOff>
    </xdr:to>
    <xdr:pic>
      <xdr:nvPicPr>
        <xdr:cNvPr id="43" name="Picture 42">
          <a:extLst>
            <a:ext uri="{FF2B5EF4-FFF2-40B4-BE49-F238E27FC236}">
              <a16:creationId xmlns:a16="http://schemas.microsoft.com/office/drawing/2014/main" id="{00000000-0008-0000-0000-00002B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6597317" y="1016079375"/>
          <a:ext cx="1745178" cy="1452562"/>
        </a:xfrm>
        <a:prstGeom prst="rect">
          <a:avLst/>
        </a:prstGeom>
      </xdr:spPr>
    </xdr:pic>
    <xdr:clientData/>
  </xdr:twoCellAnchor>
  <xdr:twoCellAnchor editAs="oneCell">
    <xdr:from>
      <xdr:col>5</xdr:col>
      <xdr:colOff>1785937</xdr:colOff>
      <xdr:row>1951</xdr:row>
      <xdr:rowOff>0</xdr:rowOff>
    </xdr:from>
    <xdr:to>
      <xdr:col>6</xdr:col>
      <xdr:colOff>911741</xdr:colOff>
      <xdr:row>1952</xdr:row>
      <xdr:rowOff>97889</xdr:rowOff>
    </xdr:to>
    <xdr:pic>
      <xdr:nvPicPr>
        <xdr:cNvPr id="44" name="Picture 43">
          <a:extLst>
            <a:ext uri="{FF2B5EF4-FFF2-40B4-BE49-F238E27FC236}">
              <a16:creationId xmlns:a16="http://schemas.microsoft.com/office/drawing/2014/main" id="{00000000-0008-0000-0000-00002C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92562" y="972740625"/>
          <a:ext cx="1745178" cy="1526640"/>
        </a:xfrm>
        <a:prstGeom prst="rect">
          <a:avLst/>
        </a:prstGeom>
      </xdr:spPr>
    </xdr:pic>
    <xdr:clientData/>
  </xdr:twoCellAnchor>
  <xdr:twoCellAnchor editAs="oneCell">
    <xdr:from>
      <xdr:col>5</xdr:col>
      <xdr:colOff>1738321</xdr:colOff>
      <xdr:row>1994</xdr:row>
      <xdr:rowOff>0</xdr:rowOff>
    </xdr:from>
    <xdr:to>
      <xdr:col>6</xdr:col>
      <xdr:colOff>864125</xdr:colOff>
      <xdr:row>1995</xdr:row>
      <xdr:rowOff>74079</xdr:rowOff>
    </xdr:to>
    <xdr:pic>
      <xdr:nvPicPr>
        <xdr:cNvPr id="45" name="Picture 44">
          <a:extLst>
            <a:ext uri="{FF2B5EF4-FFF2-40B4-BE49-F238E27FC236}">
              <a16:creationId xmlns:a16="http://schemas.microsoft.com/office/drawing/2014/main" id="{00000000-0008-0000-0000-00002D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46" y="985194563"/>
          <a:ext cx="1745178" cy="1526640"/>
        </a:xfrm>
        <a:prstGeom prst="rect">
          <a:avLst/>
        </a:prstGeom>
      </xdr:spPr>
    </xdr:pic>
    <xdr:clientData/>
  </xdr:twoCellAnchor>
  <xdr:twoCellAnchor editAs="oneCell">
    <xdr:from>
      <xdr:col>5</xdr:col>
      <xdr:colOff>1879059</xdr:colOff>
      <xdr:row>2006</xdr:row>
      <xdr:rowOff>0</xdr:rowOff>
    </xdr:from>
    <xdr:to>
      <xdr:col>6</xdr:col>
      <xdr:colOff>1004863</xdr:colOff>
      <xdr:row>2007</xdr:row>
      <xdr:rowOff>97889</xdr:rowOff>
    </xdr:to>
    <xdr:pic>
      <xdr:nvPicPr>
        <xdr:cNvPr id="46" name="Picture 45">
          <a:extLst>
            <a:ext uri="{FF2B5EF4-FFF2-40B4-BE49-F238E27FC236}">
              <a16:creationId xmlns:a16="http://schemas.microsoft.com/office/drawing/2014/main" id="{00000000-0008-0000-0000-00002E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6642809" y="1401389439"/>
          <a:ext cx="1745179" cy="1526639"/>
        </a:xfrm>
        <a:prstGeom prst="rect">
          <a:avLst/>
        </a:prstGeom>
      </xdr:spPr>
    </xdr:pic>
    <xdr:clientData/>
  </xdr:twoCellAnchor>
  <xdr:twoCellAnchor editAs="oneCell">
    <xdr:from>
      <xdr:col>5</xdr:col>
      <xdr:colOff>1690695</xdr:colOff>
      <xdr:row>2027</xdr:row>
      <xdr:rowOff>0</xdr:rowOff>
    </xdr:from>
    <xdr:to>
      <xdr:col>6</xdr:col>
      <xdr:colOff>816499</xdr:colOff>
      <xdr:row>2028</xdr:row>
      <xdr:rowOff>97887</xdr:rowOff>
    </xdr:to>
    <xdr:pic>
      <xdr:nvPicPr>
        <xdr:cNvPr id="47" name="Picture 46">
          <a:extLst>
            <a:ext uri="{FF2B5EF4-FFF2-40B4-BE49-F238E27FC236}">
              <a16:creationId xmlns:a16="http://schemas.microsoft.com/office/drawing/2014/main" id="{00000000-0008-0000-0000-00002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7320" y="1010459625"/>
          <a:ext cx="1745178" cy="1526640"/>
        </a:xfrm>
        <a:prstGeom prst="rect">
          <a:avLst/>
        </a:prstGeom>
      </xdr:spPr>
    </xdr:pic>
    <xdr:clientData/>
  </xdr:twoCellAnchor>
  <xdr:twoCellAnchor editAs="oneCell">
    <xdr:from>
      <xdr:col>5</xdr:col>
      <xdr:colOff>1690697</xdr:colOff>
      <xdr:row>2033</xdr:row>
      <xdr:rowOff>0</xdr:rowOff>
    </xdr:from>
    <xdr:to>
      <xdr:col>6</xdr:col>
      <xdr:colOff>816501</xdr:colOff>
      <xdr:row>2034</xdr:row>
      <xdr:rowOff>97890</xdr:rowOff>
    </xdr:to>
    <xdr:pic>
      <xdr:nvPicPr>
        <xdr:cNvPr id="48" name="Picture 47">
          <a:extLst>
            <a:ext uri="{FF2B5EF4-FFF2-40B4-BE49-F238E27FC236}">
              <a16:creationId xmlns:a16="http://schemas.microsoft.com/office/drawing/2014/main" id="{00000000-0008-0000-0000-00003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7322" y="1018174875"/>
          <a:ext cx="1745178" cy="1526640"/>
        </a:xfrm>
        <a:prstGeom prst="rect">
          <a:avLst/>
        </a:prstGeom>
      </xdr:spPr>
    </xdr:pic>
    <xdr:clientData/>
  </xdr:twoCellAnchor>
  <xdr:twoCellAnchor editAs="oneCell">
    <xdr:from>
      <xdr:col>5</xdr:col>
      <xdr:colOff>1785943</xdr:colOff>
      <xdr:row>2033</xdr:row>
      <xdr:rowOff>0</xdr:rowOff>
    </xdr:from>
    <xdr:to>
      <xdr:col>6</xdr:col>
      <xdr:colOff>911747</xdr:colOff>
      <xdr:row>2034</xdr:row>
      <xdr:rowOff>97890</xdr:rowOff>
    </xdr:to>
    <xdr:pic>
      <xdr:nvPicPr>
        <xdr:cNvPr id="49" name="Picture 48">
          <a:extLst>
            <a:ext uri="{FF2B5EF4-FFF2-40B4-BE49-F238E27FC236}">
              <a16:creationId xmlns:a16="http://schemas.microsoft.com/office/drawing/2014/main" id="{00000000-0008-0000-0000-00003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92568" y="1021961063"/>
          <a:ext cx="1745178" cy="1526640"/>
        </a:xfrm>
        <a:prstGeom prst="rect">
          <a:avLst/>
        </a:prstGeom>
      </xdr:spPr>
    </xdr:pic>
    <xdr:clientData/>
  </xdr:twoCellAnchor>
  <xdr:twoCellAnchor editAs="oneCell">
    <xdr:from>
      <xdr:col>5</xdr:col>
      <xdr:colOff>1738319</xdr:colOff>
      <xdr:row>1856</xdr:row>
      <xdr:rowOff>0</xdr:rowOff>
    </xdr:from>
    <xdr:to>
      <xdr:col>6</xdr:col>
      <xdr:colOff>864123</xdr:colOff>
      <xdr:row>1857</xdr:row>
      <xdr:rowOff>50265</xdr:rowOff>
    </xdr:to>
    <xdr:pic>
      <xdr:nvPicPr>
        <xdr:cNvPr id="50" name="Picture 49">
          <a:extLst>
            <a:ext uri="{FF2B5EF4-FFF2-40B4-BE49-F238E27FC236}">
              <a16:creationId xmlns:a16="http://schemas.microsoft.com/office/drawing/2014/main" id="{00000000-0008-0000-0000-00003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44" y="893302125"/>
          <a:ext cx="1745178" cy="1526640"/>
        </a:xfrm>
        <a:prstGeom prst="rect">
          <a:avLst/>
        </a:prstGeom>
      </xdr:spPr>
    </xdr:pic>
    <xdr:clientData/>
  </xdr:twoCellAnchor>
  <xdr:twoCellAnchor editAs="oneCell">
    <xdr:from>
      <xdr:col>5</xdr:col>
      <xdr:colOff>1738315</xdr:colOff>
      <xdr:row>1842</xdr:row>
      <xdr:rowOff>0</xdr:rowOff>
    </xdr:from>
    <xdr:to>
      <xdr:col>6</xdr:col>
      <xdr:colOff>864119</xdr:colOff>
      <xdr:row>1843</xdr:row>
      <xdr:rowOff>74075</xdr:rowOff>
    </xdr:to>
    <xdr:pic>
      <xdr:nvPicPr>
        <xdr:cNvPr id="51" name="Picture 50">
          <a:extLst>
            <a:ext uri="{FF2B5EF4-FFF2-40B4-BE49-F238E27FC236}">
              <a16:creationId xmlns:a16="http://schemas.microsoft.com/office/drawing/2014/main" id="{00000000-0008-0000-0000-00003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40" y="876919125"/>
          <a:ext cx="1745178" cy="1526640"/>
        </a:xfrm>
        <a:prstGeom prst="rect">
          <a:avLst/>
        </a:prstGeom>
      </xdr:spPr>
    </xdr:pic>
    <xdr:clientData/>
  </xdr:twoCellAnchor>
  <xdr:twoCellAnchor editAs="oneCell">
    <xdr:from>
      <xdr:col>5</xdr:col>
      <xdr:colOff>1785941</xdr:colOff>
      <xdr:row>1800</xdr:row>
      <xdr:rowOff>0</xdr:rowOff>
    </xdr:from>
    <xdr:to>
      <xdr:col>6</xdr:col>
      <xdr:colOff>911745</xdr:colOff>
      <xdr:row>1801</xdr:row>
      <xdr:rowOff>50271</xdr:rowOff>
    </xdr:to>
    <xdr:pic>
      <xdr:nvPicPr>
        <xdr:cNvPr id="52" name="Picture 51">
          <a:extLst>
            <a:ext uri="{FF2B5EF4-FFF2-40B4-BE49-F238E27FC236}">
              <a16:creationId xmlns:a16="http://schemas.microsoft.com/office/drawing/2014/main" id="{00000000-0008-0000-0000-00003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92566" y="848558438"/>
          <a:ext cx="1745178" cy="1526640"/>
        </a:xfrm>
        <a:prstGeom prst="rect">
          <a:avLst/>
        </a:prstGeom>
      </xdr:spPr>
    </xdr:pic>
    <xdr:clientData/>
  </xdr:twoCellAnchor>
  <xdr:twoCellAnchor editAs="oneCell">
    <xdr:from>
      <xdr:col>5</xdr:col>
      <xdr:colOff>1762129</xdr:colOff>
      <xdr:row>1794</xdr:row>
      <xdr:rowOff>0</xdr:rowOff>
    </xdr:from>
    <xdr:to>
      <xdr:col>6</xdr:col>
      <xdr:colOff>887933</xdr:colOff>
      <xdr:row>1795</xdr:row>
      <xdr:rowOff>97890</xdr:rowOff>
    </xdr:to>
    <xdr:pic>
      <xdr:nvPicPr>
        <xdr:cNvPr id="53" name="Picture 52">
          <a:extLst>
            <a:ext uri="{FF2B5EF4-FFF2-40B4-BE49-F238E27FC236}">
              <a16:creationId xmlns:a16="http://schemas.microsoft.com/office/drawing/2014/main" id="{00000000-0008-0000-0000-00003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54" y="843176813"/>
          <a:ext cx="1745178" cy="1526640"/>
        </a:xfrm>
        <a:prstGeom prst="rect">
          <a:avLst/>
        </a:prstGeom>
      </xdr:spPr>
    </xdr:pic>
    <xdr:clientData/>
  </xdr:twoCellAnchor>
  <xdr:twoCellAnchor editAs="oneCell">
    <xdr:from>
      <xdr:col>5</xdr:col>
      <xdr:colOff>1690693</xdr:colOff>
      <xdr:row>1794</xdr:row>
      <xdr:rowOff>0</xdr:rowOff>
    </xdr:from>
    <xdr:to>
      <xdr:col>6</xdr:col>
      <xdr:colOff>816497</xdr:colOff>
      <xdr:row>1795</xdr:row>
      <xdr:rowOff>97887</xdr:rowOff>
    </xdr:to>
    <xdr:pic>
      <xdr:nvPicPr>
        <xdr:cNvPr id="54" name="Picture 53">
          <a:extLst>
            <a:ext uri="{FF2B5EF4-FFF2-40B4-BE49-F238E27FC236}">
              <a16:creationId xmlns:a16="http://schemas.microsoft.com/office/drawing/2014/main" id="{00000000-0008-0000-0000-00003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7318" y="839247750"/>
          <a:ext cx="1745178" cy="1526640"/>
        </a:xfrm>
        <a:prstGeom prst="rect">
          <a:avLst/>
        </a:prstGeom>
      </xdr:spPr>
    </xdr:pic>
    <xdr:clientData/>
  </xdr:twoCellAnchor>
  <xdr:twoCellAnchor editAs="oneCell">
    <xdr:from>
      <xdr:col>5</xdr:col>
      <xdr:colOff>1714509</xdr:colOff>
      <xdr:row>1784</xdr:row>
      <xdr:rowOff>0</xdr:rowOff>
    </xdr:from>
    <xdr:to>
      <xdr:col>6</xdr:col>
      <xdr:colOff>840313</xdr:colOff>
      <xdr:row>1785</xdr:row>
      <xdr:rowOff>121690</xdr:rowOff>
    </xdr:to>
    <xdr:pic>
      <xdr:nvPicPr>
        <xdr:cNvPr id="55" name="Picture 54">
          <a:extLst>
            <a:ext uri="{FF2B5EF4-FFF2-40B4-BE49-F238E27FC236}">
              <a16:creationId xmlns:a16="http://schemas.microsoft.com/office/drawing/2014/main" id="{00000000-0008-0000-0000-00003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21134" y="831484875"/>
          <a:ext cx="1745178" cy="1526640"/>
        </a:xfrm>
        <a:prstGeom prst="rect">
          <a:avLst/>
        </a:prstGeom>
      </xdr:spPr>
    </xdr:pic>
    <xdr:clientData/>
  </xdr:twoCellAnchor>
  <xdr:twoCellAnchor editAs="oneCell">
    <xdr:from>
      <xdr:col>5</xdr:col>
      <xdr:colOff>1809757</xdr:colOff>
      <xdr:row>1777</xdr:row>
      <xdr:rowOff>0</xdr:rowOff>
    </xdr:from>
    <xdr:to>
      <xdr:col>6</xdr:col>
      <xdr:colOff>935561</xdr:colOff>
      <xdr:row>1778</xdr:row>
      <xdr:rowOff>50267</xdr:rowOff>
    </xdr:to>
    <xdr:pic>
      <xdr:nvPicPr>
        <xdr:cNvPr id="56" name="Picture 55">
          <a:extLst>
            <a:ext uri="{FF2B5EF4-FFF2-40B4-BE49-F238E27FC236}">
              <a16:creationId xmlns:a16="http://schemas.microsoft.com/office/drawing/2014/main" id="{00000000-0008-0000-0000-00003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716382" y="821650313"/>
          <a:ext cx="1745178" cy="1526640"/>
        </a:xfrm>
        <a:prstGeom prst="rect">
          <a:avLst/>
        </a:prstGeom>
      </xdr:spPr>
    </xdr:pic>
    <xdr:clientData/>
  </xdr:twoCellAnchor>
  <xdr:twoCellAnchor editAs="oneCell">
    <xdr:from>
      <xdr:col>5</xdr:col>
      <xdr:colOff>1690695</xdr:colOff>
      <xdr:row>1733</xdr:row>
      <xdr:rowOff>0</xdr:rowOff>
    </xdr:from>
    <xdr:to>
      <xdr:col>6</xdr:col>
      <xdr:colOff>816499</xdr:colOff>
      <xdr:row>1734</xdr:row>
      <xdr:rowOff>97888</xdr:rowOff>
    </xdr:to>
    <xdr:pic>
      <xdr:nvPicPr>
        <xdr:cNvPr id="57" name="Picture 56">
          <a:extLst>
            <a:ext uri="{FF2B5EF4-FFF2-40B4-BE49-F238E27FC236}">
              <a16:creationId xmlns:a16="http://schemas.microsoft.com/office/drawing/2014/main" id="{00000000-0008-0000-0000-00003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7320" y="816078188"/>
          <a:ext cx="1745178" cy="1526640"/>
        </a:xfrm>
        <a:prstGeom prst="rect">
          <a:avLst/>
        </a:prstGeom>
      </xdr:spPr>
    </xdr:pic>
    <xdr:clientData/>
  </xdr:twoCellAnchor>
  <xdr:twoCellAnchor editAs="oneCell">
    <xdr:from>
      <xdr:col>5</xdr:col>
      <xdr:colOff>1666875</xdr:colOff>
      <xdr:row>1718</xdr:row>
      <xdr:rowOff>0</xdr:rowOff>
    </xdr:from>
    <xdr:to>
      <xdr:col>6</xdr:col>
      <xdr:colOff>792679</xdr:colOff>
      <xdr:row>1719</xdr:row>
      <xdr:rowOff>74087</xdr:rowOff>
    </xdr:to>
    <xdr:pic>
      <xdr:nvPicPr>
        <xdr:cNvPr id="59" name="Picture 58">
          <a:extLst>
            <a:ext uri="{FF2B5EF4-FFF2-40B4-BE49-F238E27FC236}">
              <a16:creationId xmlns:a16="http://schemas.microsoft.com/office/drawing/2014/main" id="{00000000-0008-0000-0000-00003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73500" y="806196000"/>
          <a:ext cx="1745178" cy="1526640"/>
        </a:xfrm>
        <a:prstGeom prst="rect">
          <a:avLst/>
        </a:prstGeom>
      </xdr:spPr>
    </xdr:pic>
    <xdr:clientData/>
  </xdr:twoCellAnchor>
  <xdr:twoCellAnchor editAs="oneCell">
    <xdr:from>
      <xdr:col>5</xdr:col>
      <xdr:colOff>1643071</xdr:colOff>
      <xdr:row>1708</xdr:row>
      <xdr:rowOff>0</xdr:rowOff>
    </xdr:from>
    <xdr:to>
      <xdr:col>6</xdr:col>
      <xdr:colOff>768875</xdr:colOff>
      <xdr:row>1709</xdr:row>
      <xdr:rowOff>121704</xdr:rowOff>
    </xdr:to>
    <xdr:pic>
      <xdr:nvPicPr>
        <xdr:cNvPr id="60" name="Picture 59">
          <a:extLst>
            <a:ext uri="{FF2B5EF4-FFF2-40B4-BE49-F238E27FC236}">
              <a16:creationId xmlns:a16="http://schemas.microsoft.com/office/drawing/2014/main" id="{00000000-0008-0000-0000-00003C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49696" y="796385250"/>
          <a:ext cx="1745178" cy="1526640"/>
        </a:xfrm>
        <a:prstGeom prst="rect">
          <a:avLst/>
        </a:prstGeom>
      </xdr:spPr>
    </xdr:pic>
    <xdr:clientData/>
  </xdr:twoCellAnchor>
  <xdr:twoCellAnchor editAs="oneCell">
    <xdr:from>
      <xdr:col>5</xdr:col>
      <xdr:colOff>1690691</xdr:colOff>
      <xdr:row>1693</xdr:row>
      <xdr:rowOff>0</xdr:rowOff>
    </xdr:from>
    <xdr:to>
      <xdr:col>6</xdr:col>
      <xdr:colOff>816495</xdr:colOff>
      <xdr:row>1694</xdr:row>
      <xdr:rowOff>50262</xdr:rowOff>
    </xdr:to>
    <xdr:pic>
      <xdr:nvPicPr>
        <xdr:cNvPr id="61" name="Picture 60">
          <a:extLst>
            <a:ext uri="{FF2B5EF4-FFF2-40B4-BE49-F238E27FC236}">
              <a16:creationId xmlns:a16="http://schemas.microsoft.com/office/drawing/2014/main" id="{00000000-0008-0000-0000-00003D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7316" y="783931313"/>
          <a:ext cx="1745178" cy="1526640"/>
        </a:xfrm>
        <a:prstGeom prst="rect">
          <a:avLst/>
        </a:prstGeom>
      </xdr:spPr>
    </xdr:pic>
    <xdr:clientData/>
  </xdr:twoCellAnchor>
  <xdr:twoCellAnchor editAs="oneCell">
    <xdr:from>
      <xdr:col>5</xdr:col>
      <xdr:colOff>1762133</xdr:colOff>
      <xdr:row>1669</xdr:row>
      <xdr:rowOff>0</xdr:rowOff>
    </xdr:from>
    <xdr:to>
      <xdr:col>6</xdr:col>
      <xdr:colOff>887937</xdr:colOff>
      <xdr:row>1670</xdr:row>
      <xdr:rowOff>97885</xdr:rowOff>
    </xdr:to>
    <xdr:pic>
      <xdr:nvPicPr>
        <xdr:cNvPr id="62" name="Picture 61">
          <a:extLst>
            <a:ext uri="{FF2B5EF4-FFF2-40B4-BE49-F238E27FC236}">
              <a16:creationId xmlns:a16="http://schemas.microsoft.com/office/drawing/2014/main" id="{00000000-0008-0000-0000-00003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58" y="777954375"/>
          <a:ext cx="1745178" cy="1526640"/>
        </a:xfrm>
        <a:prstGeom prst="rect">
          <a:avLst/>
        </a:prstGeom>
      </xdr:spPr>
    </xdr:pic>
    <xdr:clientData/>
  </xdr:twoCellAnchor>
  <xdr:twoCellAnchor editAs="oneCell">
    <xdr:from>
      <xdr:col>5</xdr:col>
      <xdr:colOff>1762129</xdr:colOff>
      <xdr:row>1653</xdr:row>
      <xdr:rowOff>0</xdr:rowOff>
    </xdr:from>
    <xdr:to>
      <xdr:col>6</xdr:col>
      <xdr:colOff>887933</xdr:colOff>
      <xdr:row>1654</xdr:row>
      <xdr:rowOff>50262</xdr:rowOff>
    </xdr:to>
    <xdr:pic>
      <xdr:nvPicPr>
        <xdr:cNvPr id="63" name="Picture 62">
          <a:extLst>
            <a:ext uri="{FF2B5EF4-FFF2-40B4-BE49-F238E27FC236}">
              <a16:creationId xmlns:a16="http://schemas.microsoft.com/office/drawing/2014/main" id="{00000000-0008-0000-0000-00003F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6668754" y="768834188"/>
          <a:ext cx="1745178" cy="1526640"/>
        </a:xfrm>
        <a:prstGeom prst="rect">
          <a:avLst/>
        </a:prstGeom>
      </xdr:spPr>
    </xdr:pic>
    <xdr:clientData/>
  </xdr:twoCellAnchor>
  <xdr:twoCellAnchor editAs="oneCell">
    <xdr:from>
      <xdr:col>5</xdr:col>
      <xdr:colOff>1762124</xdr:colOff>
      <xdr:row>1653</xdr:row>
      <xdr:rowOff>0</xdr:rowOff>
    </xdr:from>
    <xdr:to>
      <xdr:col>6</xdr:col>
      <xdr:colOff>887928</xdr:colOff>
      <xdr:row>1654</xdr:row>
      <xdr:rowOff>50262</xdr:rowOff>
    </xdr:to>
    <xdr:pic>
      <xdr:nvPicPr>
        <xdr:cNvPr id="64" name="Picture 63">
          <a:extLst>
            <a:ext uri="{FF2B5EF4-FFF2-40B4-BE49-F238E27FC236}">
              <a16:creationId xmlns:a16="http://schemas.microsoft.com/office/drawing/2014/main" id="{00000000-0008-0000-0000-000040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6668749" y="746188500"/>
          <a:ext cx="1745178" cy="1526640"/>
        </a:xfrm>
        <a:prstGeom prst="rect">
          <a:avLst/>
        </a:prstGeom>
      </xdr:spPr>
    </xdr:pic>
    <xdr:clientData/>
  </xdr:twoCellAnchor>
  <xdr:twoCellAnchor editAs="oneCell">
    <xdr:from>
      <xdr:col>5</xdr:col>
      <xdr:colOff>1762132</xdr:colOff>
      <xdr:row>1618</xdr:row>
      <xdr:rowOff>0</xdr:rowOff>
    </xdr:from>
    <xdr:to>
      <xdr:col>6</xdr:col>
      <xdr:colOff>887936</xdr:colOff>
      <xdr:row>1619</xdr:row>
      <xdr:rowOff>97890</xdr:rowOff>
    </xdr:to>
    <xdr:pic>
      <xdr:nvPicPr>
        <xdr:cNvPr id="65" name="Picture 64">
          <a:extLst>
            <a:ext uri="{FF2B5EF4-FFF2-40B4-BE49-F238E27FC236}">
              <a16:creationId xmlns:a16="http://schemas.microsoft.com/office/drawing/2014/main" id="{00000000-0008-0000-0000-00004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57" y="738235125"/>
          <a:ext cx="1745178" cy="1526640"/>
        </a:xfrm>
        <a:prstGeom prst="rect">
          <a:avLst/>
        </a:prstGeom>
      </xdr:spPr>
    </xdr:pic>
    <xdr:clientData/>
  </xdr:twoCellAnchor>
  <xdr:twoCellAnchor editAs="oneCell">
    <xdr:from>
      <xdr:col>5</xdr:col>
      <xdr:colOff>1762137</xdr:colOff>
      <xdr:row>1610</xdr:row>
      <xdr:rowOff>0</xdr:rowOff>
    </xdr:from>
    <xdr:to>
      <xdr:col>6</xdr:col>
      <xdr:colOff>887941</xdr:colOff>
      <xdr:row>1611</xdr:row>
      <xdr:rowOff>121696</xdr:rowOff>
    </xdr:to>
    <xdr:pic>
      <xdr:nvPicPr>
        <xdr:cNvPr id="66" name="Picture 65">
          <a:extLst>
            <a:ext uri="{FF2B5EF4-FFF2-40B4-BE49-F238E27FC236}">
              <a16:creationId xmlns:a16="http://schemas.microsoft.com/office/drawing/2014/main" id="{00000000-0008-0000-0000-00004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62" y="722018813"/>
          <a:ext cx="1745178" cy="1526640"/>
        </a:xfrm>
        <a:prstGeom prst="rect">
          <a:avLst/>
        </a:prstGeom>
      </xdr:spPr>
    </xdr:pic>
    <xdr:clientData/>
  </xdr:twoCellAnchor>
  <xdr:twoCellAnchor editAs="oneCell">
    <xdr:from>
      <xdr:col>5</xdr:col>
      <xdr:colOff>1690699</xdr:colOff>
      <xdr:row>1550</xdr:row>
      <xdr:rowOff>1047751</xdr:rowOff>
    </xdr:from>
    <xdr:to>
      <xdr:col>6</xdr:col>
      <xdr:colOff>816503</xdr:colOff>
      <xdr:row>1552</xdr:row>
      <xdr:rowOff>121706</xdr:rowOff>
    </xdr:to>
    <xdr:pic>
      <xdr:nvPicPr>
        <xdr:cNvPr id="67" name="Picture 66">
          <a:extLst>
            <a:ext uri="{FF2B5EF4-FFF2-40B4-BE49-F238E27FC236}">
              <a16:creationId xmlns:a16="http://schemas.microsoft.com/office/drawing/2014/main" id="{00000000-0008-0000-0000-00004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454449" y="870823126"/>
          <a:ext cx="1745179" cy="1526644"/>
        </a:xfrm>
        <a:prstGeom prst="rect">
          <a:avLst/>
        </a:prstGeom>
      </xdr:spPr>
    </xdr:pic>
    <xdr:clientData/>
  </xdr:twoCellAnchor>
  <xdr:twoCellAnchor editAs="oneCell">
    <xdr:from>
      <xdr:col>5</xdr:col>
      <xdr:colOff>1738322</xdr:colOff>
      <xdr:row>1549</xdr:row>
      <xdr:rowOff>0</xdr:rowOff>
    </xdr:from>
    <xdr:to>
      <xdr:col>6</xdr:col>
      <xdr:colOff>864126</xdr:colOff>
      <xdr:row>1550</xdr:row>
      <xdr:rowOff>121706</xdr:rowOff>
    </xdr:to>
    <xdr:pic>
      <xdr:nvPicPr>
        <xdr:cNvPr id="68" name="Picture 67">
          <a:extLst>
            <a:ext uri="{FF2B5EF4-FFF2-40B4-BE49-F238E27FC236}">
              <a16:creationId xmlns:a16="http://schemas.microsoft.com/office/drawing/2014/main" id="{00000000-0008-0000-0000-00004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4947" y="695420250"/>
          <a:ext cx="1745178" cy="1526640"/>
        </a:xfrm>
        <a:prstGeom prst="rect">
          <a:avLst/>
        </a:prstGeom>
      </xdr:spPr>
    </xdr:pic>
    <xdr:clientData/>
  </xdr:twoCellAnchor>
  <xdr:twoCellAnchor editAs="oneCell">
    <xdr:from>
      <xdr:col>5</xdr:col>
      <xdr:colOff>1762129</xdr:colOff>
      <xdr:row>1542</xdr:row>
      <xdr:rowOff>0</xdr:rowOff>
    </xdr:from>
    <xdr:to>
      <xdr:col>6</xdr:col>
      <xdr:colOff>887933</xdr:colOff>
      <xdr:row>1543</xdr:row>
      <xdr:rowOff>97890</xdr:rowOff>
    </xdr:to>
    <xdr:pic>
      <xdr:nvPicPr>
        <xdr:cNvPr id="69" name="Picture 68">
          <a:extLst>
            <a:ext uri="{FF2B5EF4-FFF2-40B4-BE49-F238E27FC236}">
              <a16:creationId xmlns:a16="http://schemas.microsoft.com/office/drawing/2014/main" id="{00000000-0008-0000-0000-00004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68754" y="688657500"/>
          <a:ext cx="1745178" cy="1526640"/>
        </a:xfrm>
        <a:prstGeom prst="rect">
          <a:avLst/>
        </a:prstGeom>
      </xdr:spPr>
    </xdr:pic>
    <xdr:clientData/>
  </xdr:twoCellAnchor>
  <xdr:twoCellAnchor editAs="oneCell">
    <xdr:from>
      <xdr:col>5</xdr:col>
      <xdr:colOff>1714507</xdr:colOff>
      <xdr:row>1536</xdr:row>
      <xdr:rowOff>0</xdr:rowOff>
    </xdr:from>
    <xdr:to>
      <xdr:col>6</xdr:col>
      <xdr:colOff>840311</xdr:colOff>
      <xdr:row>1537</xdr:row>
      <xdr:rowOff>74091</xdr:rowOff>
    </xdr:to>
    <xdr:pic>
      <xdr:nvPicPr>
        <xdr:cNvPr id="70" name="Picture 69">
          <a:extLst>
            <a:ext uri="{FF2B5EF4-FFF2-40B4-BE49-F238E27FC236}">
              <a16:creationId xmlns:a16="http://schemas.microsoft.com/office/drawing/2014/main" id="{00000000-0008-0000-0000-00004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21132" y="678846750"/>
          <a:ext cx="1745178" cy="1526640"/>
        </a:xfrm>
        <a:prstGeom prst="rect">
          <a:avLst/>
        </a:prstGeom>
      </xdr:spPr>
    </xdr:pic>
    <xdr:clientData/>
  </xdr:twoCellAnchor>
  <xdr:twoCellAnchor editAs="oneCell">
    <xdr:from>
      <xdr:col>5</xdr:col>
      <xdr:colOff>1714509</xdr:colOff>
      <xdr:row>1531</xdr:row>
      <xdr:rowOff>0</xdr:rowOff>
    </xdr:from>
    <xdr:to>
      <xdr:col>6</xdr:col>
      <xdr:colOff>840313</xdr:colOff>
      <xdr:row>1532</xdr:row>
      <xdr:rowOff>50263</xdr:rowOff>
    </xdr:to>
    <xdr:pic>
      <xdr:nvPicPr>
        <xdr:cNvPr id="71" name="Picture 70">
          <a:extLst>
            <a:ext uri="{FF2B5EF4-FFF2-40B4-BE49-F238E27FC236}">
              <a16:creationId xmlns:a16="http://schemas.microsoft.com/office/drawing/2014/main" id="{00000000-0008-0000-0000-00004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6621134" y="675822563"/>
          <a:ext cx="1745178" cy="1526640"/>
        </a:xfrm>
        <a:prstGeom prst="rect">
          <a:avLst/>
        </a:prstGeom>
      </xdr:spPr>
    </xdr:pic>
    <xdr:clientData/>
  </xdr:twoCellAnchor>
  <xdr:twoCellAnchor editAs="oneCell">
    <xdr:from>
      <xdr:col>5</xdr:col>
      <xdr:colOff>1643072</xdr:colOff>
      <xdr:row>1520</xdr:row>
      <xdr:rowOff>0</xdr:rowOff>
    </xdr:from>
    <xdr:to>
      <xdr:col>6</xdr:col>
      <xdr:colOff>768876</xdr:colOff>
      <xdr:row>1521</xdr:row>
      <xdr:rowOff>97888</xdr:rowOff>
    </xdr:to>
    <xdr:pic>
      <xdr:nvPicPr>
        <xdr:cNvPr id="72" name="Picture 71">
          <a:extLst>
            <a:ext uri="{FF2B5EF4-FFF2-40B4-BE49-F238E27FC236}">
              <a16:creationId xmlns:a16="http://schemas.microsoft.com/office/drawing/2014/main" id="{00000000-0008-0000-0000-00004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49697" y="672107813"/>
          <a:ext cx="1745178" cy="1526640"/>
        </a:xfrm>
        <a:prstGeom prst="rect">
          <a:avLst/>
        </a:prstGeom>
      </xdr:spPr>
    </xdr:pic>
    <xdr:clientData/>
  </xdr:twoCellAnchor>
  <xdr:twoCellAnchor editAs="oneCell">
    <xdr:from>
      <xdr:col>5</xdr:col>
      <xdr:colOff>1833565</xdr:colOff>
      <xdr:row>1513</xdr:row>
      <xdr:rowOff>1095375</xdr:rowOff>
    </xdr:from>
    <xdr:to>
      <xdr:col>6</xdr:col>
      <xdr:colOff>959369</xdr:colOff>
      <xdr:row>1515</xdr:row>
      <xdr:rowOff>74079</xdr:rowOff>
    </xdr:to>
    <xdr:pic>
      <xdr:nvPicPr>
        <xdr:cNvPr id="73" name="Picture 72">
          <a:extLst>
            <a:ext uri="{FF2B5EF4-FFF2-40B4-BE49-F238E27FC236}">
              <a16:creationId xmlns:a16="http://schemas.microsoft.com/office/drawing/2014/main" id="{00000000-0008-0000-0000-000049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6597315" y="952833375"/>
          <a:ext cx="1745179" cy="1526639"/>
        </a:xfrm>
        <a:prstGeom prst="rect">
          <a:avLst/>
        </a:prstGeom>
      </xdr:spPr>
    </xdr:pic>
    <xdr:clientData/>
  </xdr:twoCellAnchor>
  <xdr:twoCellAnchor editAs="oneCell">
    <xdr:from>
      <xdr:col>5</xdr:col>
      <xdr:colOff>1643069</xdr:colOff>
      <xdr:row>1509</xdr:row>
      <xdr:rowOff>0</xdr:rowOff>
    </xdr:from>
    <xdr:to>
      <xdr:col>6</xdr:col>
      <xdr:colOff>768873</xdr:colOff>
      <xdr:row>1510</xdr:row>
      <xdr:rowOff>121705</xdr:rowOff>
    </xdr:to>
    <xdr:pic>
      <xdr:nvPicPr>
        <xdr:cNvPr id="75" name="Picture 74">
          <a:extLst>
            <a:ext uri="{FF2B5EF4-FFF2-40B4-BE49-F238E27FC236}">
              <a16:creationId xmlns:a16="http://schemas.microsoft.com/office/drawing/2014/main" id="{00000000-0008-0000-0000-00004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49694" y="658939500"/>
          <a:ext cx="1745178" cy="1526640"/>
        </a:xfrm>
        <a:prstGeom prst="rect">
          <a:avLst/>
        </a:prstGeom>
      </xdr:spPr>
    </xdr:pic>
    <xdr:clientData/>
  </xdr:twoCellAnchor>
  <xdr:twoCellAnchor editAs="oneCell">
    <xdr:from>
      <xdr:col>5</xdr:col>
      <xdr:colOff>1595446</xdr:colOff>
      <xdr:row>1498</xdr:row>
      <xdr:rowOff>0</xdr:rowOff>
    </xdr:from>
    <xdr:to>
      <xdr:col>6</xdr:col>
      <xdr:colOff>721250</xdr:colOff>
      <xdr:row>1499</xdr:row>
      <xdr:rowOff>74078</xdr:rowOff>
    </xdr:to>
    <xdr:pic>
      <xdr:nvPicPr>
        <xdr:cNvPr id="77" name="Picture 76">
          <a:extLst>
            <a:ext uri="{FF2B5EF4-FFF2-40B4-BE49-F238E27FC236}">
              <a16:creationId xmlns:a16="http://schemas.microsoft.com/office/drawing/2014/main" id="{00000000-0008-0000-0000-00004D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02071" y="652414875"/>
          <a:ext cx="1745178" cy="1526640"/>
        </a:xfrm>
        <a:prstGeom prst="rect">
          <a:avLst/>
        </a:prstGeom>
      </xdr:spPr>
    </xdr:pic>
    <xdr:clientData/>
  </xdr:twoCellAnchor>
  <xdr:twoCellAnchor editAs="oneCell">
    <xdr:from>
      <xdr:col>5</xdr:col>
      <xdr:colOff>1690695</xdr:colOff>
      <xdr:row>1489</xdr:row>
      <xdr:rowOff>0</xdr:rowOff>
    </xdr:from>
    <xdr:to>
      <xdr:col>6</xdr:col>
      <xdr:colOff>816499</xdr:colOff>
      <xdr:row>1490</xdr:row>
      <xdr:rowOff>74077</xdr:rowOff>
    </xdr:to>
    <xdr:pic>
      <xdr:nvPicPr>
        <xdr:cNvPr id="74" name="Picture 73">
          <a:extLst>
            <a:ext uri="{FF2B5EF4-FFF2-40B4-BE49-F238E27FC236}">
              <a16:creationId xmlns:a16="http://schemas.microsoft.com/office/drawing/2014/main" id="{00000000-0008-0000-0000-00004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7320" y="645128250"/>
          <a:ext cx="1745178" cy="1526640"/>
        </a:xfrm>
        <a:prstGeom prst="rect">
          <a:avLst/>
        </a:prstGeom>
      </xdr:spPr>
    </xdr:pic>
    <xdr:clientData/>
  </xdr:twoCellAnchor>
  <xdr:twoCellAnchor editAs="oneCell">
    <xdr:from>
      <xdr:col>5</xdr:col>
      <xdr:colOff>1690691</xdr:colOff>
      <xdr:row>1480</xdr:row>
      <xdr:rowOff>0</xdr:rowOff>
    </xdr:from>
    <xdr:to>
      <xdr:col>6</xdr:col>
      <xdr:colOff>816495</xdr:colOff>
      <xdr:row>1481</xdr:row>
      <xdr:rowOff>74087</xdr:rowOff>
    </xdr:to>
    <xdr:pic>
      <xdr:nvPicPr>
        <xdr:cNvPr id="76" name="Picture 75">
          <a:extLst>
            <a:ext uri="{FF2B5EF4-FFF2-40B4-BE49-F238E27FC236}">
              <a16:creationId xmlns:a16="http://schemas.microsoft.com/office/drawing/2014/main" id="{00000000-0008-0000-0000-00004C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7316" y="633460125"/>
          <a:ext cx="1745178" cy="1526640"/>
        </a:xfrm>
        <a:prstGeom prst="rect">
          <a:avLst/>
        </a:prstGeom>
      </xdr:spPr>
    </xdr:pic>
    <xdr:clientData/>
  </xdr:twoCellAnchor>
  <xdr:twoCellAnchor editAs="oneCell">
    <xdr:from>
      <xdr:col>5</xdr:col>
      <xdr:colOff>1643067</xdr:colOff>
      <xdr:row>1448</xdr:row>
      <xdr:rowOff>0</xdr:rowOff>
    </xdr:from>
    <xdr:to>
      <xdr:col>6</xdr:col>
      <xdr:colOff>768871</xdr:colOff>
      <xdr:row>1449</xdr:row>
      <xdr:rowOff>74064</xdr:rowOff>
    </xdr:to>
    <xdr:pic>
      <xdr:nvPicPr>
        <xdr:cNvPr id="78" name="Picture 77">
          <a:extLst>
            <a:ext uri="{FF2B5EF4-FFF2-40B4-BE49-F238E27FC236}">
              <a16:creationId xmlns:a16="http://schemas.microsoft.com/office/drawing/2014/main" id="{00000000-0008-0000-0000-00004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49692" y="615124500"/>
          <a:ext cx="1745178" cy="1526640"/>
        </a:xfrm>
        <a:prstGeom prst="rect">
          <a:avLst/>
        </a:prstGeom>
      </xdr:spPr>
    </xdr:pic>
    <xdr:clientData/>
  </xdr:twoCellAnchor>
  <xdr:twoCellAnchor editAs="oneCell">
    <xdr:from>
      <xdr:col>5</xdr:col>
      <xdr:colOff>1714503</xdr:colOff>
      <xdr:row>1441</xdr:row>
      <xdr:rowOff>0</xdr:rowOff>
    </xdr:from>
    <xdr:to>
      <xdr:col>6</xdr:col>
      <xdr:colOff>840307</xdr:colOff>
      <xdr:row>1442</xdr:row>
      <xdr:rowOff>50260</xdr:rowOff>
    </xdr:to>
    <xdr:pic>
      <xdr:nvPicPr>
        <xdr:cNvPr id="79" name="Picture 78">
          <a:extLst>
            <a:ext uri="{FF2B5EF4-FFF2-40B4-BE49-F238E27FC236}">
              <a16:creationId xmlns:a16="http://schemas.microsoft.com/office/drawing/2014/main" id="{00000000-0008-0000-0000-00004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21128" y="607099688"/>
          <a:ext cx="1745178" cy="1526640"/>
        </a:xfrm>
        <a:prstGeom prst="rect">
          <a:avLst/>
        </a:prstGeom>
      </xdr:spPr>
    </xdr:pic>
    <xdr:clientData/>
  </xdr:twoCellAnchor>
  <xdr:oneCellAnchor>
    <xdr:from>
      <xdr:col>5</xdr:col>
      <xdr:colOff>1690695</xdr:colOff>
      <xdr:row>1748</xdr:row>
      <xdr:rowOff>0</xdr:rowOff>
    </xdr:from>
    <xdr:ext cx="1745178" cy="1526640"/>
    <xdr:pic>
      <xdr:nvPicPr>
        <xdr:cNvPr id="80" name="Picture 79">
          <a:extLst>
            <a:ext uri="{FF2B5EF4-FFF2-40B4-BE49-F238E27FC236}">
              <a16:creationId xmlns:a16="http://schemas.microsoft.com/office/drawing/2014/main" id="{00000000-0008-0000-0000-00005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7320" y="1050297938"/>
          <a:ext cx="1745178" cy="1526640"/>
        </a:xfrm>
        <a:prstGeom prst="rect">
          <a:avLst/>
        </a:prstGeom>
      </xdr:spPr>
    </xdr:pic>
    <xdr:clientData/>
  </xdr:oneCellAnchor>
  <xdr:oneCellAnchor>
    <xdr:from>
      <xdr:col>5</xdr:col>
      <xdr:colOff>1762135</xdr:colOff>
      <xdr:row>1904</xdr:row>
      <xdr:rowOff>0</xdr:rowOff>
    </xdr:from>
    <xdr:ext cx="1745178" cy="1526640"/>
    <xdr:pic>
      <xdr:nvPicPr>
        <xdr:cNvPr id="81" name="Picture 80">
          <a:extLst>
            <a:ext uri="{FF2B5EF4-FFF2-40B4-BE49-F238E27FC236}">
              <a16:creationId xmlns:a16="http://schemas.microsoft.com/office/drawing/2014/main" id="{00000000-0008-0000-0000-00005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21135" y="1198745063"/>
          <a:ext cx="1745178" cy="1526640"/>
        </a:xfrm>
        <a:prstGeom prst="rect">
          <a:avLst/>
        </a:prstGeom>
      </xdr:spPr>
    </xdr:pic>
    <xdr:clientData/>
  </xdr:oneCellAnchor>
  <xdr:oneCellAnchor>
    <xdr:from>
      <xdr:col>5</xdr:col>
      <xdr:colOff>1690695</xdr:colOff>
      <xdr:row>1020</xdr:row>
      <xdr:rowOff>0</xdr:rowOff>
    </xdr:from>
    <xdr:ext cx="1745178" cy="1526640"/>
    <xdr:pic>
      <xdr:nvPicPr>
        <xdr:cNvPr id="83" name="Picture 82">
          <a:extLst>
            <a:ext uri="{FF2B5EF4-FFF2-40B4-BE49-F238E27FC236}">
              <a16:creationId xmlns:a16="http://schemas.microsoft.com/office/drawing/2014/main" id="{00000000-0008-0000-0000-00005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49695" y="457962000"/>
          <a:ext cx="1745178" cy="1526640"/>
        </a:xfrm>
        <a:prstGeom prst="rect">
          <a:avLst/>
        </a:prstGeom>
      </xdr:spPr>
    </xdr:pic>
    <xdr:clientData/>
  </xdr:oneCellAnchor>
  <xdr:oneCellAnchor>
    <xdr:from>
      <xdr:col>5</xdr:col>
      <xdr:colOff>1690697</xdr:colOff>
      <xdr:row>2018</xdr:row>
      <xdr:rowOff>0</xdr:rowOff>
    </xdr:from>
    <xdr:ext cx="1745178" cy="1526640"/>
    <xdr:pic>
      <xdr:nvPicPr>
        <xdr:cNvPr id="82" name="Picture 81">
          <a:extLst>
            <a:ext uri="{FF2B5EF4-FFF2-40B4-BE49-F238E27FC236}">
              <a16:creationId xmlns:a16="http://schemas.microsoft.com/office/drawing/2014/main" id="{00000000-0008-0000-0000-00005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49697" y="1085707125"/>
          <a:ext cx="1745178" cy="1526640"/>
        </a:xfrm>
        <a:prstGeom prst="rect">
          <a:avLst/>
        </a:prstGeom>
      </xdr:spPr>
    </xdr:pic>
    <xdr:clientData/>
  </xdr:oneCellAnchor>
  <xdr:twoCellAnchor editAs="oneCell">
    <xdr:from>
      <xdr:col>5</xdr:col>
      <xdr:colOff>1762137</xdr:colOff>
      <xdr:row>696</xdr:row>
      <xdr:rowOff>0</xdr:rowOff>
    </xdr:from>
    <xdr:to>
      <xdr:col>6</xdr:col>
      <xdr:colOff>887941</xdr:colOff>
      <xdr:row>697</xdr:row>
      <xdr:rowOff>50259</xdr:rowOff>
    </xdr:to>
    <xdr:pic>
      <xdr:nvPicPr>
        <xdr:cNvPr id="84" name="Picture 83">
          <a:extLst>
            <a:ext uri="{FF2B5EF4-FFF2-40B4-BE49-F238E27FC236}">
              <a16:creationId xmlns:a16="http://schemas.microsoft.com/office/drawing/2014/main" id="{00000000-0008-0000-0000-00005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44937" y="347091000"/>
          <a:ext cx="1754703" cy="1526639"/>
        </a:xfrm>
        <a:prstGeom prst="rect">
          <a:avLst/>
        </a:prstGeom>
      </xdr:spPr>
    </xdr:pic>
    <xdr:clientData/>
  </xdr:twoCellAnchor>
  <xdr:oneCellAnchor>
    <xdr:from>
      <xdr:col>5</xdr:col>
      <xdr:colOff>1762133</xdr:colOff>
      <xdr:row>1306</xdr:row>
      <xdr:rowOff>0</xdr:rowOff>
    </xdr:from>
    <xdr:ext cx="1745178" cy="1526640"/>
    <xdr:pic>
      <xdr:nvPicPr>
        <xdr:cNvPr id="87" name="Picture 86">
          <a:extLst>
            <a:ext uri="{FF2B5EF4-FFF2-40B4-BE49-F238E27FC236}">
              <a16:creationId xmlns:a16="http://schemas.microsoft.com/office/drawing/2014/main" id="{00000000-0008-0000-0000-00005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73508" y="628721438"/>
          <a:ext cx="1745178" cy="1526640"/>
        </a:xfrm>
        <a:prstGeom prst="rect">
          <a:avLst/>
        </a:prstGeom>
      </xdr:spPr>
    </xdr:pic>
    <xdr:clientData/>
  </xdr:oneCellAnchor>
  <xdr:oneCellAnchor>
    <xdr:from>
      <xdr:col>5</xdr:col>
      <xdr:colOff>1834813</xdr:colOff>
      <xdr:row>1594</xdr:row>
      <xdr:rowOff>547677</xdr:rowOff>
    </xdr:from>
    <xdr:ext cx="1754703" cy="1545690"/>
    <xdr:pic>
      <xdr:nvPicPr>
        <xdr:cNvPr id="86" name="Picture 85">
          <a:extLst>
            <a:ext uri="{FF2B5EF4-FFF2-40B4-BE49-F238E27FC236}">
              <a16:creationId xmlns:a16="http://schemas.microsoft.com/office/drawing/2014/main" id="{00000000-0008-0000-0000-00005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98563" y="1093660490"/>
          <a:ext cx="1754703" cy="1545690"/>
        </a:xfrm>
        <a:prstGeom prst="rect">
          <a:avLst/>
        </a:prstGeom>
      </xdr:spPr>
    </xdr:pic>
    <xdr:clientData/>
  </xdr:oneCellAnchor>
  <xdr:oneCellAnchor>
    <xdr:from>
      <xdr:col>5</xdr:col>
      <xdr:colOff>1666875</xdr:colOff>
      <xdr:row>1733</xdr:row>
      <xdr:rowOff>0</xdr:rowOff>
    </xdr:from>
    <xdr:ext cx="1745178" cy="1526644"/>
    <xdr:pic>
      <xdr:nvPicPr>
        <xdr:cNvPr id="85" name="Picture 84">
          <a:extLst>
            <a:ext uri="{FF2B5EF4-FFF2-40B4-BE49-F238E27FC236}">
              <a16:creationId xmlns:a16="http://schemas.microsoft.com/office/drawing/2014/main" id="{00000000-0008-0000-0000-00005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049750" y="905660813"/>
          <a:ext cx="1745178" cy="1526644"/>
        </a:xfrm>
        <a:prstGeom prst="rect">
          <a:avLst/>
        </a:prstGeom>
      </xdr:spPr>
    </xdr:pic>
    <xdr:clientData/>
  </xdr:oneCellAnchor>
  <xdr:oneCellAnchor>
    <xdr:from>
      <xdr:col>5</xdr:col>
      <xdr:colOff>1666881</xdr:colOff>
      <xdr:row>1081</xdr:row>
      <xdr:rowOff>0</xdr:rowOff>
    </xdr:from>
    <xdr:ext cx="1745178" cy="1526640"/>
    <xdr:pic>
      <xdr:nvPicPr>
        <xdr:cNvPr id="89" name="Picture 88">
          <a:extLst>
            <a:ext uri="{FF2B5EF4-FFF2-40B4-BE49-F238E27FC236}">
              <a16:creationId xmlns:a16="http://schemas.microsoft.com/office/drawing/2014/main" id="{00000000-0008-0000-0000-00005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049756" y="522565313"/>
          <a:ext cx="1745178" cy="1526640"/>
        </a:xfrm>
        <a:prstGeom prst="rect">
          <a:avLst/>
        </a:prstGeom>
      </xdr:spPr>
    </xdr:pic>
    <xdr:clientData/>
  </xdr:oneCellAnchor>
  <xdr:oneCellAnchor>
    <xdr:from>
      <xdr:col>5</xdr:col>
      <xdr:colOff>1643067</xdr:colOff>
      <xdr:row>1027</xdr:row>
      <xdr:rowOff>0</xdr:rowOff>
    </xdr:from>
    <xdr:ext cx="1745178" cy="1526643"/>
    <xdr:pic>
      <xdr:nvPicPr>
        <xdr:cNvPr id="90" name="Picture 89">
          <a:extLst>
            <a:ext uri="{FF2B5EF4-FFF2-40B4-BE49-F238E27FC236}">
              <a16:creationId xmlns:a16="http://schemas.microsoft.com/office/drawing/2014/main" id="{00000000-0008-0000-0000-00005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025942" y="434078063"/>
          <a:ext cx="1745178" cy="1526643"/>
        </a:xfrm>
        <a:prstGeom prst="rect">
          <a:avLst/>
        </a:prstGeom>
      </xdr:spPr>
    </xdr:pic>
    <xdr:clientData/>
  </xdr:oneCellAnchor>
  <xdr:oneCellAnchor>
    <xdr:from>
      <xdr:col>5</xdr:col>
      <xdr:colOff>1857374</xdr:colOff>
      <xdr:row>1571</xdr:row>
      <xdr:rowOff>785812</xdr:rowOff>
    </xdr:from>
    <xdr:ext cx="1754703" cy="1545690"/>
    <xdr:pic>
      <xdr:nvPicPr>
        <xdr:cNvPr id="91" name="Picture 90">
          <a:extLst>
            <a:ext uri="{FF2B5EF4-FFF2-40B4-BE49-F238E27FC236}">
              <a16:creationId xmlns:a16="http://schemas.microsoft.com/office/drawing/2014/main" id="{00000000-0008-0000-0000-00005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906874" y="823460062"/>
          <a:ext cx="1754703" cy="1545690"/>
        </a:xfrm>
        <a:prstGeom prst="rect">
          <a:avLst/>
        </a:prstGeom>
      </xdr:spPr>
    </xdr:pic>
    <xdr:clientData/>
  </xdr:oneCellAnchor>
  <xdr:oneCellAnchor>
    <xdr:from>
      <xdr:col>5</xdr:col>
      <xdr:colOff>1690691</xdr:colOff>
      <xdr:row>1748</xdr:row>
      <xdr:rowOff>0</xdr:rowOff>
    </xdr:from>
    <xdr:ext cx="1745178" cy="1526638"/>
    <xdr:pic>
      <xdr:nvPicPr>
        <xdr:cNvPr id="92" name="Picture 91">
          <a:extLst>
            <a:ext uri="{FF2B5EF4-FFF2-40B4-BE49-F238E27FC236}">
              <a16:creationId xmlns:a16="http://schemas.microsoft.com/office/drawing/2014/main" id="{00000000-0008-0000-0000-00005C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740191" y="849201375"/>
          <a:ext cx="1745178" cy="1526638"/>
        </a:xfrm>
        <a:prstGeom prst="rect">
          <a:avLst/>
        </a:prstGeom>
      </xdr:spPr>
    </xdr:pic>
    <xdr:clientData/>
  </xdr:oneCellAnchor>
  <xdr:oneCellAnchor>
    <xdr:from>
      <xdr:col>5</xdr:col>
      <xdr:colOff>1690691</xdr:colOff>
      <xdr:row>1466</xdr:row>
      <xdr:rowOff>0</xdr:rowOff>
    </xdr:from>
    <xdr:ext cx="1745178" cy="1526642"/>
    <xdr:pic>
      <xdr:nvPicPr>
        <xdr:cNvPr id="94" name="Picture 93">
          <a:extLst>
            <a:ext uri="{FF2B5EF4-FFF2-40B4-BE49-F238E27FC236}">
              <a16:creationId xmlns:a16="http://schemas.microsoft.com/office/drawing/2014/main" id="{00000000-0008-0000-0000-00005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740191" y="714113063"/>
          <a:ext cx="1745178" cy="1526642"/>
        </a:xfrm>
        <a:prstGeom prst="rect">
          <a:avLst/>
        </a:prstGeom>
      </xdr:spPr>
    </xdr:pic>
    <xdr:clientData/>
  </xdr:oneCellAnchor>
  <xdr:twoCellAnchor editAs="oneCell">
    <xdr:from>
      <xdr:col>5</xdr:col>
      <xdr:colOff>1762127</xdr:colOff>
      <xdr:row>6</xdr:row>
      <xdr:rowOff>711735</xdr:rowOff>
    </xdr:from>
    <xdr:to>
      <xdr:col>6</xdr:col>
      <xdr:colOff>887931</xdr:colOff>
      <xdr:row>8</xdr:row>
      <xdr:rowOff>47625</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783052" y="10027185"/>
          <a:ext cx="1754703" cy="1526640"/>
        </a:xfrm>
        <a:prstGeom prst="rect">
          <a:avLst/>
        </a:prstGeom>
      </xdr:spPr>
    </xdr:pic>
    <xdr:clientData/>
  </xdr:twoCellAnchor>
  <xdr:twoCellAnchor editAs="oneCell">
    <xdr:from>
      <xdr:col>5</xdr:col>
      <xdr:colOff>1762125</xdr:colOff>
      <xdr:row>656</xdr:row>
      <xdr:rowOff>0</xdr:rowOff>
    </xdr:from>
    <xdr:to>
      <xdr:col>6</xdr:col>
      <xdr:colOff>887929</xdr:colOff>
      <xdr:row>657</xdr:row>
      <xdr:rowOff>74082</xdr:rowOff>
    </xdr:to>
    <xdr:pic>
      <xdr:nvPicPr>
        <xdr:cNvPr id="93" name="Picture 92">
          <a:extLst>
            <a:ext uri="{FF2B5EF4-FFF2-40B4-BE49-F238E27FC236}">
              <a16:creationId xmlns:a16="http://schemas.microsoft.com/office/drawing/2014/main" id="{00000000-0008-0000-0000-00005D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783050" y="238591725"/>
          <a:ext cx="1754703" cy="1531406"/>
        </a:xfrm>
        <a:prstGeom prst="rect">
          <a:avLst/>
        </a:prstGeom>
      </xdr:spPr>
    </xdr:pic>
    <xdr:clientData/>
  </xdr:twoCellAnchor>
  <xdr:oneCellAnchor>
    <xdr:from>
      <xdr:col>5</xdr:col>
      <xdr:colOff>1738313</xdr:colOff>
      <xdr:row>1152</xdr:row>
      <xdr:rowOff>0</xdr:rowOff>
    </xdr:from>
    <xdr:ext cx="1765589" cy="1516433"/>
    <xdr:pic>
      <xdr:nvPicPr>
        <xdr:cNvPr id="4" name="Picture 3">
          <a:extLst>
            <a:ext uri="{FF2B5EF4-FFF2-40B4-BE49-F238E27FC236}">
              <a16:creationId xmlns:a16="http://schemas.microsoft.com/office/drawing/2014/main" id="{E881A764-EE9A-4AF9-ADE8-929CE63EDBB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787813" y="511519714"/>
          <a:ext cx="1765589" cy="1516433"/>
        </a:xfrm>
        <a:prstGeom prst="rect">
          <a:avLst/>
        </a:prstGeom>
      </xdr:spPr>
    </xdr:pic>
    <xdr:clientData/>
  </xdr:oneCellAnchor>
  <xdr:oneCellAnchor>
    <xdr:from>
      <xdr:col>5</xdr:col>
      <xdr:colOff>1762133</xdr:colOff>
      <xdr:row>1680</xdr:row>
      <xdr:rowOff>0</xdr:rowOff>
    </xdr:from>
    <xdr:ext cx="1745179" cy="1526638"/>
    <xdr:pic>
      <xdr:nvPicPr>
        <xdr:cNvPr id="95" name="Picture 94">
          <a:extLst>
            <a:ext uri="{FF2B5EF4-FFF2-40B4-BE49-F238E27FC236}">
              <a16:creationId xmlns:a16="http://schemas.microsoft.com/office/drawing/2014/main" id="{CDFBF17E-BB26-4366-9AA6-029F1377A9C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73508" y="802266938"/>
          <a:ext cx="1745179" cy="1526638"/>
        </a:xfrm>
        <a:prstGeom prst="rect">
          <a:avLst/>
        </a:prstGeom>
      </xdr:spPr>
    </xdr:pic>
    <xdr:clientData/>
  </xdr:oneCellAnchor>
  <xdr:oneCellAnchor>
    <xdr:from>
      <xdr:col>5</xdr:col>
      <xdr:colOff>1643067</xdr:colOff>
      <xdr:row>1057</xdr:row>
      <xdr:rowOff>0</xdr:rowOff>
    </xdr:from>
    <xdr:ext cx="1745178" cy="1526643"/>
    <xdr:pic>
      <xdr:nvPicPr>
        <xdr:cNvPr id="96" name="Picture 95">
          <a:extLst>
            <a:ext uri="{FF2B5EF4-FFF2-40B4-BE49-F238E27FC236}">
              <a16:creationId xmlns:a16="http://schemas.microsoft.com/office/drawing/2014/main" id="{E94BA96A-0A92-43F8-92EF-FE77F4D654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454442" y="402931313"/>
          <a:ext cx="1745178" cy="1526643"/>
        </a:xfrm>
        <a:prstGeom prst="rect">
          <a:avLst/>
        </a:prstGeom>
      </xdr:spPr>
    </xdr:pic>
    <xdr:clientData/>
  </xdr:oneCellAnchor>
  <xdr:oneCellAnchor>
    <xdr:from>
      <xdr:col>5</xdr:col>
      <xdr:colOff>1738313</xdr:colOff>
      <xdr:row>1096</xdr:row>
      <xdr:rowOff>0</xdr:rowOff>
    </xdr:from>
    <xdr:ext cx="1745179" cy="1526640"/>
    <xdr:pic>
      <xdr:nvPicPr>
        <xdr:cNvPr id="99" name="Picture 98">
          <a:extLst>
            <a:ext uri="{FF2B5EF4-FFF2-40B4-BE49-F238E27FC236}">
              <a16:creationId xmlns:a16="http://schemas.microsoft.com/office/drawing/2014/main" id="{D8F20DFB-630F-4600-AA49-39EFBD53A8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02063" y="574762313"/>
          <a:ext cx="1745179" cy="1526640"/>
        </a:xfrm>
        <a:prstGeom prst="rect">
          <a:avLst/>
        </a:prstGeom>
      </xdr:spPr>
    </xdr:pic>
    <xdr:clientData/>
  </xdr:oneCellAnchor>
  <xdr:oneCellAnchor>
    <xdr:from>
      <xdr:col>5</xdr:col>
      <xdr:colOff>1738313</xdr:colOff>
      <xdr:row>1116</xdr:row>
      <xdr:rowOff>0</xdr:rowOff>
    </xdr:from>
    <xdr:ext cx="1745179" cy="1526640"/>
    <xdr:pic>
      <xdr:nvPicPr>
        <xdr:cNvPr id="100" name="Picture 99">
          <a:extLst>
            <a:ext uri="{FF2B5EF4-FFF2-40B4-BE49-F238E27FC236}">
              <a16:creationId xmlns:a16="http://schemas.microsoft.com/office/drawing/2014/main" id="{9B3D296A-01E8-4921-9720-3F9879A25B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02063" y="586382814"/>
          <a:ext cx="1745179" cy="1526640"/>
        </a:xfrm>
        <a:prstGeom prst="rect">
          <a:avLst/>
        </a:prstGeom>
      </xdr:spPr>
    </xdr:pic>
    <xdr:clientData/>
  </xdr:oneCellAnchor>
  <xdr:oneCellAnchor>
    <xdr:from>
      <xdr:col>5</xdr:col>
      <xdr:colOff>1690694</xdr:colOff>
      <xdr:row>1132</xdr:row>
      <xdr:rowOff>0</xdr:rowOff>
    </xdr:from>
    <xdr:ext cx="1745179" cy="1526636"/>
    <xdr:pic>
      <xdr:nvPicPr>
        <xdr:cNvPr id="101" name="Picture 100">
          <a:extLst>
            <a:ext uri="{FF2B5EF4-FFF2-40B4-BE49-F238E27FC236}">
              <a16:creationId xmlns:a16="http://schemas.microsoft.com/office/drawing/2014/main" id="{2FCC87E5-8686-4F8B-9980-5CDDE0A385F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454444" y="538424438"/>
          <a:ext cx="1745179" cy="1526636"/>
        </a:xfrm>
        <a:prstGeom prst="rect">
          <a:avLst/>
        </a:prstGeom>
      </xdr:spPr>
    </xdr:pic>
    <xdr:clientData/>
  </xdr:oneCellAnchor>
  <xdr:oneCellAnchor>
    <xdr:from>
      <xdr:col>5</xdr:col>
      <xdr:colOff>1762127</xdr:colOff>
      <xdr:row>613</xdr:row>
      <xdr:rowOff>0</xdr:rowOff>
    </xdr:from>
    <xdr:ext cx="1745179" cy="1526640"/>
    <xdr:pic>
      <xdr:nvPicPr>
        <xdr:cNvPr id="102" name="Picture 101">
          <a:extLst>
            <a:ext uri="{FF2B5EF4-FFF2-40B4-BE49-F238E27FC236}">
              <a16:creationId xmlns:a16="http://schemas.microsoft.com/office/drawing/2014/main" id="{9AB6A7FA-EFEE-4244-8BA0-45C44440D1A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25877" y="375070688"/>
          <a:ext cx="1745179" cy="1526640"/>
        </a:xfrm>
        <a:prstGeom prst="rect">
          <a:avLst/>
        </a:prstGeom>
      </xdr:spPr>
    </xdr:pic>
    <xdr:clientData/>
  </xdr:oneCellAnchor>
  <xdr:oneCellAnchor>
    <xdr:from>
      <xdr:col>5</xdr:col>
      <xdr:colOff>1690695</xdr:colOff>
      <xdr:row>1135</xdr:row>
      <xdr:rowOff>571501</xdr:rowOff>
    </xdr:from>
    <xdr:ext cx="1745179" cy="1526637"/>
    <xdr:pic>
      <xdr:nvPicPr>
        <xdr:cNvPr id="103" name="Picture 102">
          <a:extLst>
            <a:ext uri="{FF2B5EF4-FFF2-40B4-BE49-F238E27FC236}">
              <a16:creationId xmlns:a16="http://schemas.microsoft.com/office/drawing/2014/main" id="{74A9CAF7-585C-4C05-A660-5DDA9EFFC0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454445" y="687705001"/>
          <a:ext cx="1745179" cy="1526637"/>
        </a:xfrm>
        <a:prstGeom prst="rect">
          <a:avLst/>
        </a:prstGeom>
      </xdr:spPr>
    </xdr:pic>
    <xdr:clientData/>
  </xdr:oneCellAnchor>
  <xdr:oneCellAnchor>
    <xdr:from>
      <xdr:col>5</xdr:col>
      <xdr:colOff>1714507</xdr:colOff>
      <xdr:row>1161</xdr:row>
      <xdr:rowOff>0</xdr:rowOff>
    </xdr:from>
    <xdr:ext cx="1745179" cy="1526629"/>
    <xdr:pic>
      <xdr:nvPicPr>
        <xdr:cNvPr id="30" name="Picture 29">
          <a:extLst>
            <a:ext uri="{FF2B5EF4-FFF2-40B4-BE49-F238E27FC236}">
              <a16:creationId xmlns:a16="http://schemas.microsoft.com/office/drawing/2014/main" id="{08F8AAC0-8A01-4866-9295-68B541C89E3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478257" y="563594250"/>
          <a:ext cx="1745179" cy="1526629"/>
        </a:xfrm>
        <a:prstGeom prst="rect">
          <a:avLst/>
        </a:prstGeom>
      </xdr:spPr>
    </xdr:pic>
    <xdr:clientData/>
  </xdr:oneCellAnchor>
  <xdr:twoCellAnchor editAs="oneCell">
    <xdr:from>
      <xdr:col>5</xdr:col>
      <xdr:colOff>1762127</xdr:colOff>
      <xdr:row>613</xdr:row>
      <xdr:rowOff>0</xdr:rowOff>
    </xdr:from>
    <xdr:to>
      <xdr:col>6</xdr:col>
      <xdr:colOff>887931</xdr:colOff>
      <xdr:row>614</xdr:row>
      <xdr:rowOff>97890</xdr:rowOff>
    </xdr:to>
    <xdr:pic>
      <xdr:nvPicPr>
        <xdr:cNvPr id="28" name="Picture 27">
          <a:extLst>
            <a:ext uri="{FF2B5EF4-FFF2-40B4-BE49-F238E27FC236}">
              <a16:creationId xmlns:a16="http://schemas.microsoft.com/office/drawing/2014/main" id="{C8BBC55D-0263-45E0-9708-3878FA7BA43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487777" y="281882850"/>
          <a:ext cx="1754704" cy="1526640"/>
        </a:xfrm>
        <a:prstGeom prst="rect">
          <a:avLst/>
        </a:prstGeom>
      </xdr:spPr>
    </xdr:pic>
    <xdr:clientData/>
  </xdr:twoCellAnchor>
  <xdr:oneCellAnchor>
    <xdr:from>
      <xdr:col>5</xdr:col>
      <xdr:colOff>1762127</xdr:colOff>
      <xdr:row>613</xdr:row>
      <xdr:rowOff>0</xdr:rowOff>
    </xdr:from>
    <xdr:ext cx="1745179" cy="1526640"/>
    <xdr:pic>
      <xdr:nvPicPr>
        <xdr:cNvPr id="41" name="Picture 40">
          <a:extLst>
            <a:ext uri="{FF2B5EF4-FFF2-40B4-BE49-F238E27FC236}">
              <a16:creationId xmlns:a16="http://schemas.microsoft.com/office/drawing/2014/main" id="{9A926A73-5E8B-43F0-8E9A-DA770CD28CF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487777" y="281882850"/>
          <a:ext cx="1745179" cy="1526640"/>
        </a:xfrm>
        <a:prstGeom prst="rect">
          <a:avLst/>
        </a:prstGeom>
      </xdr:spPr>
    </xdr:pic>
    <xdr:clientData/>
  </xdr:oneCellAnchor>
  <xdr:oneCellAnchor>
    <xdr:from>
      <xdr:col>5</xdr:col>
      <xdr:colOff>1690691</xdr:colOff>
      <xdr:row>1472</xdr:row>
      <xdr:rowOff>595313</xdr:rowOff>
    </xdr:from>
    <xdr:ext cx="1745178" cy="1526642"/>
    <xdr:pic>
      <xdr:nvPicPr>
        <xdr:cNvPr id="88" name="Picture 87">
          <a:extLst>
            <a:ext uri="{FF2B5EF4-FFF2-40B4-BE49-F238E27FC236}">
              <a16:creationId xmlns:a16="http://schemas.microsoft.com/office/drawing/2014/main" id="{9D9F5098-62D8-4DDD-B2E0-E0B93C64BD8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454441" y="974740876"/>
          <a:ext cx="1745178" cy="1526642"/>
        </a:xfrm>
        <a:prstGeom prst="rect">
          <a:avLst/>
        </a:prstGeom>
      </xdr:spPr>
    </xdr:pic>
    <xdr:clientData/>
  </xdr:oneCellAnchor>
  <xdr:oneCellAnchor>
    <xdr:from>
      <xdr:col>5</xdr:col>
      <xdr:colOff>1666877</xdr:colOff>
      <xdr:row>1391</xdr:row>
      <xdr:rowOff>0</xdr:rowOff>
    </xdr:from>
    <xdr:ext cx="1745179" cy="1526637"/>
    <xdr:pic>
      <xdr:nvPicPr>
        <xdr:cNvPr id="58" name="Picture 57">
          <a:extLst>
            <a:ext uri="{FF2B5EF4-FFF2-40B4-BE49-F238E27FC236}">
              <a16:creationId xmlns:a16="http://schemas.microsoft.com/office/drawing/2014/main" id="{92EBCF5F-0882-4611-AEE2-31FF9C9BF99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430627" y="677679938"/>
          <a:ext cx="1745179" cy="1526637"/>
        </a:xfrm>
        <a:prstGeom prst="rect">
          <a:avLst/>
        </a:prstGeom>
      </xdr:spPr>
    </xdr:pic>
    <xdr:clientData/>
  </xdr:oneCellAnchor>
  <xdr:oneCellAnchor>
    <xdr:from>
      <xdr:col>5</xdr:col>
      <xdr:colOff>1762133</xdr:colOff>
      <xdr:row>1394</xdr:row>
      <xdr:rowOff>0</xdr:rowOff>
    </xdr:from>
    <xdr:ext cx="1745179" cy="1526634"/>
    <xdr:pic>
      <xdr:nvPicPr>
        <xdr:cNvPr id="98" name="Picture 97">
          <a:extLst>
            <a:ext uri="{FF2B5EF4-FFF2-40B4-BE49-F238E27FC236}">
              <a16:creationId xmlns:a16="http://schemas.microsoft.com/office/drawing/2014/main" id="{F93E6486-9DF7-493B-80F7-59C1C36CA3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525883" y="651986250"/>
          <a:ext cx="1745179" cy="1526634"/>
        </a:xfrm>
        <a:prstGeom prst="rect">
          <a:avLst/>
        </a:prstGeom>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XEZ2043"/>
  <sheetViews>
    <sheetView tabSelected="1" view="pageBreakPreview" zoomScale="40" zoomScaleNormal="40" zoomScaleSheetLayoutView="40" zoomScalePageLayoutView="25" workbookViewId="0">
      <selection sqref="A1:G1"/>
    </sheetView>
  </sheetViews>
  <sheetFormatPr defaultColWidth="9.140625" defaultRowHeight="61.5" customHeight="1" x14ac:dyDescent="0.7"/>
  <cols>
    <col min="1" max="1" width="42" style="142" customWidth="1"/>
    <col min="2" max="4" width="42" style="1" customWidth="1"/>
    <col min="5" max="5" width="52.85546875" style="9" customWidth="1"/>
    <col min="6" max="6" width="39.42578125" style="1" customWidth="1"/>
    <col min="7" max="7" width="55.42578125" style="1" customWidth="1"/>
    <col min="8" max="8" width="0.5703125" style="111" customWidth="1"/>
    <col min="9" max="9" width="21.140625" style="2" customWidth="1"/>
    <col min="10" max="10" width="9.140625" style="2" customWidth="1"/>
    <col min="11" max="16" width="9.140625" style="2"/>
    <col min="17" max="17" width="0.28515625" style="2" customWidth="1"/>
    <col min="18" max="16384" width="9.140625" style="2"/>
  </cols>
  <sheetData>
    <row r="1" spans="1:7" ht="122.25" customHeight="1" x14ac:dyDescent="0.7">
      <c r="A1" s="452" t="s">
        <v>70</v>
      </c>
      <c r="B1" s="452"/>
      <c r="C1" s="452"/>
      <c r="D1" s="452"/>
      <c r="E1" s="452"/>
      <c r="F1" s="452"/>
      <c r="G1" s="452"/>
    </row>
    <row r="2" spans="1:7" ht="122.25" customHeight="1" x14ac:dyDescent="0.7">
      <c r="A2" s="452" t="s">
        <v>17</v>
      </c>
      <c r="B2" s="452"/>
      <c r="C2" s="452"/>
      <c r="D2" s="452" t="s">
        <v>19</v>
      </c>
      <c r="E2" s="452"/>
      <c r="F2" s="452" t="s">
        <v>18</v>
      </c>
      <c r="G2" s="452"/>
    </row>
    <row r="3" spans="1:7" ht="122.25" customHeight="1" x14ac:dyDescent="0.7">
      <c r="A3" s="452" t="s">
        <v>20</v>
      </c>
      <c r="B3" s="452"/>
      <c r="C3" s="452"/>
      <c r="D3" s="452" t="s">
        <v>21</v>
      </c>
      <c r="E3" s="452"/>
      <c r="F3" s="452" t="s">
        <v>42</v>
      </c>
      <c r="G3" s="452"/>
    </row>
    <row r="4" spans="1:7" ht="122.25" customHeight="1" x14ac:dyDescent="0.7">
      <c r="A4" s="452" t="s">
        <v>22</v>
      </c>
      <c r="B4" s="452"/>
      <c r="C4" s="452"/>
      <c r="D4" s="452" t="s">
        <v>43</v>
      </c>
      <c r="E4" s="452"/>
      <c r="F4" s="452" t="s">
        <v>23</v>
      </c>
      <c r="G4" s="452"/>
    </row>
    <row r="5" spans="1:7" ht="122.25" customHeight="1" x14ac:dyDescent="0.7">
      <c r="A5" s="452" t="s">
        <v>24</v>
      </c>
      <c r="B5" s="452"/>
      <c r="C5" s="452"/>
      <c r="D5" s="452" t="s">
        <v>25</v>
      </c>
      <c r="E5" s="452"/>
      <c r="F5" s="452" t="s">
        <v>26</v>
      </c>
      <c r="G5" s="452"/>
    </row>
    <row r="6" spans="1:7" ht="122.25" customHeight="1" thickBot="1" x14ac:dyDescent="0.75">
      <c r="A6" s="452" t="s">
        <v>27</v>
      </c>
      <c r="B6" s="452"/>
      <c r="C6" s="452"/>
      <c r="D6" s="453" t="s">
        <v>41</v>
      </c>
      <c r="E6" s="453"/>
      <c r="F6" s="452" t="s">
        <v>28</v>
      </c>
      <c r="G6" s="452"/>
    </row>
    <row r="7" spans="1:7" ht="61.5" customHeight="1" thickBot="1" x14ac:dyDescent="0.75">
      <c r="A7" s="131" t="s">
        <v>1</v>
      </c>
      <c r="B7" s="44" t="s">
        <v>2</v>
      </c>
      <c r="C7" s="45" t="s">
        <v>3</v>
      </c>
      <c r="D7" s="45" t="s">
        <v>4</v>
      </c>
      <c r="E7" s="45" t="s">
        <v>5</v>
      </c>
      <c r="F7" s="456" t="s">
        <v>6</v>
      </c>
      <c r="G7" s="456"/>
    </row>
    <row r="8" spans="1:7" ht="111" customHeight="1" x14ac:dyDescent="0.7">
      <c r="A8" s="454" t="s">
        <v>196</v>
      </c>
      <c r="B8" s="455"/>
      <c r="C8" s="455"/>
      <c r="D8" s="455"/>
      <c r="E8" s="455"/>
      <c r="F8" s="455"/>
      <c r="G8" s="15" t="s">
        <v>15</v>
      </c>
    </row>
    <row r="9" spans="1:7" ht="61.5" customHeight="1" x14ac:dyDescent="0.7">
      <c r="A9" s="457" t="s">
        <v>323</v>
      </c>
      <c r="B9" s="458"/>
      <c r="C9" s="458"/>
      <c r="D9" s="458"/>
      <c r="E9" s="458"/>
      <c r="F9" s="458"/>
      <c r="G9" s="459"/>
    </row>
    <row r="10" spans="1:7" ht="61.5" customHeight="1" x14ac:dyDescent="0.7">
      <c r="A10" s="355" t="s">
        <v>9</v>
      </c>
      <c r="B10" s="356"/>
      <c r="C10" s="356"/>
      <c r="D10" s="356"/>
      <c r="E10" s="356"/>
      <c r="F10" s="372" t="s">
        <v>197</v>
      </c>
      <c r="G10" s="379"/>
    </row>
    <row r="11" spans="1:7" ht="61.5" customHeight="1" x14ac:dyDescent="0.7">
      <c r="A11" s="327" t="s">
        <v>202</v>
      </c>
      <c r="B11" s="328"/>
      <c r="C11" s="328"/>
      <c r="D11" s="328"/>
      <c r="E11" s="328"/>
      <c r="F11" s="372"/>
      <c r="G11" s="379"/>
    </row>
    <row r="12" spans="1:7" ht="61.5" customHeight="1" x14ac:dyDescent="0.7">
      <c r="A12" s="130">
        <v>45964</v>
      </c>
      <c r="B12" s="11">
        <v>46016</v>
      </c>
      <c r="C12" s="332">
        <v>440</v>
      </c>
      <c r="D12" s="332"/>
      <c r="E12" s="60">
        <f t="shared" ref="E12:E14" si="0">50+C12</f>
        <v>490</v>
      </c>
      <c r="F12" s="86"/>
      <c r="G12" s="16"/>
    </row>
    <row r="13" spans="1:7" ht="61.5" customHeight="1" x14ac:dyDescent="0.7">
      <c r="A13" s="130">
        <v>46016</v>
      </c>
      <c r="B13" s="11">
        <v>46023</v>
      </c>
      <c r="C13" s="332">
        <v>640</v>
      </c>
      <c r="D13" s="332"/>
      <c r="E13" s="60">
        <f t="shared" si="0"/>
        <v>690</v>
      </c>
      <c r="F13" s="86"/>
      <c r="G13" s="16"/>
    </row>
    <row r="14" spans="1:7" ht="61.5" customHeight="1" x14ac:dyDescent="0.7">
      <c r="A14" s="130">
        <v>46023</v>
      </c>
      <c r="B14" s="11">
        <v>46069</v>
      </c>
      <c r="C14" s="332">
        <v>440</v>
      </c>
      <c r="D14" s="332"/>
      <c r="E14" s="60">
        <f t="shared" si="0"/>
        <v>490</v>
      </c>
      <c r="F14" s="86"/>
      <c r="G14" s="16"/>
    </row>
    <row r="15" spans="1:7" ht="48" customHeight="1" x14ac:dyDescent="0.7">
      <c r="A15" s="327" t="s">
        <v>336</v>
      </c>
      <c r="B15" s="328"/>
      <c r="C15" s="328"/>
      <c r="D15" s="328"/>
      <c r="E15" s="352"/>
      <c r="F15" s="465" t="s">
        <v>485</v>
      </c>
      <c r="G15" s="466"/>
    </row>
    <row r="16" spans="1:7" ht="46.5" customHeight="1" x14ac:dyDescent="0.7">
      <c r="A16" s="130">
        <v>45964</v>
      </c>
      <c r="B16" s="11">
        <v>46016</v>
      </c>
      <c r="C16" s="332">
        <v>460</v>
      </c>
      <c r="D16" s="332"/>
      <c r="E16" s="60">
        <f t="shared" ref="E16:E18" si="1">50+C16</f>
        <v>510</v>
      </c>
      <c r="F16" s="465"/>
      <c r="G16" s="466"/>
    </row>
    <row r="17" spans="1:7" ht="46.5" customHeight="1" x14ac:dyDescent="0.7">
      <c r="A17" s="130">
        <v>46016</v>
      </c>
      <c r="B17" s="11">
        <v>46023</v>
      </c>
      <c r="C17" s="332">
        <v>660</v>
      </c>
      <c r="D17" s="332"/>
      <c r="E17" s="60">
        <f t="shared" si="1"/>
        <v>710</v>
      </c>
      <c r="F17" s="465"/>
      <c r="G17" s="466"/>
    </row>
    <row r="18" spans="1:7" ht="46.5" customHeight="1" x14ac:dyDescent="0.7">
      <c r="A18" s="130">
        <v>46023</v>
      </c>
      <c r="B18" s="11">
        <v>46069</v>
      </c>
      <c r="C18" s="332">
        <v>460</v>
      </c>
      <c r="D18" s="332"/>
      <c r="E18" s="60">
        <f t="shared" si="1"/>
        <v>510</v>
      </c>
      <c r="F18" s="465"/>
      <c r="G18" s="466"/>
    </row>
    <row r="19" spans="1:7" ht="46.5" customHeight="1" x14ac:dyDescent="0.7">
      <c r="A19" s="327" t="s">
        <v>203</v>
      </c>
      <c r="B19" s="328"/>
      <c r="C19" s="328"/>
      <c r="D19" s="328"/>
      <c r="E19" s="352"/>
      <c r="F19" s="465"/>
      <c r="G19" s="466"/>
    </row>
    <row r="20" spans="1:7" ht="61.5" customHeight="1" x14ac:dyDescent="0.7">
      <c r="A20" s="130">
        <v>45964</v>
      </c>
      <c r="B20" s="11">
        <v>46016</v>
      </c>
      <c r="C20" s="332">
        <v>510</v>
      </c>
      <c r="D20" s="332"/>
      <c r="E20" s="60">
        <f t="shared" ref="E20:E22" si="2">50+C20</f>
        <v>560</v>
      </c>
      <c r="F20" s="104"/>
      <c r="G20" s="105"/>
    </row>
    <row r="21" spans="1:7" ht="61.5" customHeight="1" x14ac:dyDescent="0.7">
      <c r="A21" s="130">
        <v>46016</v>
      </c>
      <c r="B21" s="11">
        <v>46023</v>
      </c>
      <c r="C21" s="332">
        <v>710</v>
      </c>
      <c r="D21" s="332"/>
      <c r="E21" s="60">
        <f t="shared" si="2"/>
        <v>760</v>
      </c>
      <c r="F21" s="104"/>
      <c r="G21" s="105"/>
    </row>
    <row r="22" spans="1:7" ht="61.5" customHeight="1" x14ac:dyDescent="0.7">
      <c r="A22" s="130">
        <v>46023</v>
      </c>
      <c r="B22" s="11">
        <v>46069</v>
      </c>
      <c r="C22" s="332">
        <v>510</v>
      </c>
      <c r="D22" s="332"/>
      <c r="E22" s="60">
        <f t="shared" si="2"/>
        <v>560</v>
      </c>
      <c r="F22" s="104"/>
      <c r="G22" s="105"/>
    </row>
    <row r="23" spans="1:7" ht="49.5" customHeight="1" x14ac:dyDescent="0.7">
      <c r="A23" s="327" t="s">
        <v>460</v>
      </c>
      <c r="B23" s="328"/>
      <c r="C23" s="328"/>
      <c r="D23" s="328"/>
      <c r="E23" s="352"/>
      <c r="F23" s="248"/>
      <c r="G23" s="249"/>
    </row>
    <row r="24" spans="1:7" ht="50.25" customHeight="1" x14ac:dyDescent="0.7">
      <c r="A24" s="130">
        <v>45964</v>
      </c>
      <c r="B24" s="11">
        <v>46016</v>
      </c>
      <c r="C24" s="332">
        <v>530</v>
      </c>
      <c r="D24" s="332"/>
      <c r="E24" s="60">
        <f t="shared" ref="E24:E26" si="3">50+C24</f>
        <v>580</v>
      </c>
      <c r="F24" s="248"/>
      <c r="G24" s="249"/>
    </row>
    <row r="25" spans="1:7" ht="50.25" customHeight="1" x14ac:dyDescent="0.7">
      <c r="A25" s="130">
        <v>46016</v>
      </c>
      <c r="B25" s="11">
        <v>46023</v>
      </c>
      <c r="C25" s="332">
        <v>730</v>
      </c>
      <c r="D25" s="332"/>
      <c r="E25" s="60">
        <f t="shared" si="3"/>
        <v>780</v>
      </c>
      <c r="F25" s="248"/>
      <c r="G25" s="249"/>
    </row>
    <row r="26" spans="1:7" ht="50.25" customHeight="1" x14ac:dyDescent="0.7">
      <c r="A26" s="130">
        <v>46023</v>
      </c>
      <c r="B26" s="11">
        <v>46069</v>
      </c>
      <c r="C26" s="332">
        <v>530</v>
      </c>
      <c r="D26" s="332"/>
      <c r="E26" s="60">
        <f t="shared" si="3"/>
        <v>580</v>
      </c>
      <c r="F26" s="248"/>
      <c r="G26" s="249"/>
    </row>
    <row r="27" spans="1:7" ht="61.5" customHeight="1" x14ac:dyDescent="0.7">
      <c r="A27" s="327" t="s">
        <v>199</v>
      </c>
      <c r="B27" s="328"/>
      <c r="C27" s="328"/>
      <c r="D27" s="328"/>
      <c r="E27" s="352"/>
      <c r="F27" s="302"/>
      <c r="G27" s="303"/>
    </row>
    <row r="28" spans="1:7" ht="54.75" customHeight="1" x14ac:dyDescent="0.7">
      <c r="A28" s="130">
        <v>45964</v>
      </c>
      <c r="B28" s="11">
        <v>46016</v>
      </c>
      <c r="C28" s="332">
        <v>590</v>
      </c>
      <c r="D28" s="332"/>
      <c r="E28" s="60">
        <f t="shared" ref="E28:E30" si="4">50+C28</f>
        <v>640</v>
      </c>
      <c r="F28" s="302"/>
      <c r="G28" s="303"/>
    </row>
    <row r="29" spans="1:7" ht="54.75" customHeight="1" x14ac:dyDescent="0.7">
      <c r="A29" s="130">
        <v>46016</v>
      </c>
      <c r="B29" s="11">
        <v>46023</v>
      </c>
      <c r="C29" s="332">
        <v>790</v>
      </c>
      <c r="D29" s="332"/>
      <c r="E29" s="60">
        <f t="shared" si="4"/>
        <v>840</v>
      </c>
      <c r="F29" s="302"/>
      <c r="G29" s="303"/>
    </row>
    <row r="30" spans="1:7" ht="54.75" customHeight="1" x14ac:dyDescent="0.7">
      <c r="A30" s="130">
        <v>46023</v>
      </c>
      <c r="B30" s="11">
        <v>46069</v>
      </c>
      <c r="C30" s="332">
        <v>590</v>
      </c>
      <c r="D30" s="332"/>
      <c r="E30" s="60">
        <f t="shared" si="4"/>
        <v>640</v>
      </c>
      <c r="F30" s="302"/>
      <c r="G30" s="303"/>
    </row>
    <row r="31" spans="1:7" ht="61.5" customHeight="1" x14ac:dyDescent="0.7">
      <c r="A31" s="327" t="s">
        <v>200</v>
      </c>
      <c r="B31" s="328"/>
      <c r="C31" s="328"/>
      <c r="D31" s="328"/>
      <c r="E31" s="352"/>
      <c r="F31" s="302"/>
      <c r="G31" s="303"/>
    </row>
    <row r="32" spans="1:7" ht="61.5" customHeight="1" x14ac:dyDescent="0.7">
      <c r="A32" s="130">
        <v>45964</v>
      </c>
      <c r="B32" s="11">
        <v>46016</v>
      </c>
      <c r="C32" s="332">
        <v>690</v>
      </c>
      <c r="D32" s="332"/>
      <c r="E32" s="60">
        <f t="shared" ref="E32:E34" si="5">50+C32</f>
        <v>740</v>
      </c>
      <c r="F32" s="302"/>
      <c r="G32" s="303"/>
    </row>
    <row r="33" spans="1:7" ht="61.5" customHeight="1" x14ac:dyDescent="0.7">
      <c r="A33" s="130">
        <v>46016</v>
      </c>
      <c r="B33" s="11">
        <v>46023</v>
      </c>
      <c r="C33" s="332">
        <v>890</v>
      </c>
      <c r="D33" s="332"/>
      <c r="E33" s="60">
        <f t="shared" si="5"/>
        <v>940</v>
      </c>
      <c r="F33" s="302"/>
      <c r="G33" s="303"/>
    </row>
    <row r="34" spans="1:7" ht="61.5" customHeight="1" x14ac:dyDescent="0.7">
      <c r="A34" s="130">
        <v>46023</v>
      </c>
      <c r="B34" s="11">
        <v>46069</v>
      </c>
      <c r="C34" s="332">
        <v>690</v>
      </c>
      <c r="D34" s="332"/>
      <c r="E34" s="60">
        <f t="shared" si="5"/>
        <v>740</v>
      </c>
      <c r="F34" s="302"/>
      <c r="G34" s="303"/>
    </row>
    <row r="35" spans="1:7" ht="54" customHeight="1" x14ac:dyDescent="0.7">
      <c r="A35" s="327" t="s">
        <v>201</v>
      </c>
      <c r="B35" s="328"/>
      <c r="C35" s="328"/>
      <c r="D35" s="328"/>
      <c r="E35" s="328"/>
      <c r="F35" s="57"/>
      <c r="G35" s="17"/>
    </row>
    <row r="36" spans="1:7" ht="55.5" customHeight="1" x14ac:dyDescent="0.7">
      <c r="A36" s="130">
        <v>45964</v>
      </c>
      <c r="B36" s="11">
        <v>46016</v>
      </c>
      <c r="C36" s="332">
        <v>790</v>
      </c>
      <c r="D36" s="332"/>
      <c r="E36" s="60">
        <f t="shared" ref="E36:E38" si="6">50+C36</f>
        <v>840</v>
      </c>
      <c r="F36" s="57"/>
      <c r="G36" s="17"/>
    </row>
    <row r="37" spans="1:7" ht="55.5" customHeight="1" x14ac:dyDescent="0.7">
      <c r="A37" s="130">
        <v>46016</v>
      </c>
      <c r="B37" s="11">
        <v>46023</v>
      </c>
      <c r="C37" s="332">
        <v>990</v>
      </c>
      <c r="D37" s="332"/>
      <c r="E37" s="60">
        <f t="shared" si="6"/>
        <v>1040</v>
      </c>
      <c r="F37" s="175"/>
      <c r="G37" s="17"/>
    </row>
    <row r="38" spans="1:7" ht="55.5" customHeight="1" x14ac:dyDescent="0.7">
      <c r="A38" s="130">
        <v>46023</v>
      </c>
      <c r="B38" s="11">
        <v>46069</v>
      </c>
      <c r="C38" s="332">
        <v>790</v>
      </c>
      <c r="D38" s="332"/>
      <c r="E38" s="60">
        <f t="shared" si="6"/>
        <v>840</v>
      </c>
      <c r="F38" s="175"/>
      <c r="G38" s="17"/>
    </row>
    <row r="39" spans="1:7" ht="61.5" customHeight="1" x14ac:dyDescent="0.7">
      <c r="A39" s="430" t="s">
        <v>289</v>
      </c>
      <c r="B39" s="431"/>
      <c r="C39" s="431"/>
      <c r="D39" s="431"/>
      <c r="E39" s="431"/>
      <c r="F39" s="431"/>
      <c r="G39" s="432"/>
    </row>
    <row r="40" spans="1:7" ht="59.25" customHeight="1" x14ac:dyDescent="0.7">
      <c r="A40" s="327" t="s">
        <v>382</v>
      </c>
      <c r="B40" s="328"/>
      <c r="C40" s="328"/>
      <c r="D40" s="328"/>
      <c r="E40" s="328"/>
      <c r="F40" s="372" t="s">
        <v>383</v>
      </c>
      <c r="G40" s="379"/>
    </row>
    <row r="41" spans="1:7" ht="61.5" customHeight="1" x14ac:dyDescent="0.7">
      <c r="A41" s="130">
        <v>45964</v>
      </c>
      <c r="B41" s="11">
        <v>46016</v>
      </c>
      <c r="C41" s="319">
        <v>850</v>
      </c>
      <c r="D41" s="319"/>
      <c r="E41" s="320"/>
      <c r="F41" s="372"/>
      <c r="G41" s="379"/>
    </row>
    <row r="42" spans="1:7" ht="61.5" customHeight="1" x14ac:dyDescent="0.7">
      <c r="A42" s="130">
        <v>46016</v>
      </c>
      <c r="B42" s="11">
        <v>46023</v>
      </c>
      <c r="C42" s="319">
        <v>1050</v>
      </c>
      <c r="D42" s="319"/>
      <c r="E42" s="320"/>
      <c r="F42" s="372"/>
      <c r="G42" s="379"/>
    </row>
    <row r="43" spans="1:7" ht="61.5" customHeight="1" x14ac:dyDescent="0.7">
      <c r="A43" s="130">
        <v>46023</v>
      </c>
      <c r="B43" s="11">
        <v>46069</v>
      </c>
      <c r="C43" s="319">
        <v>850</v>
      </c>
      <c r="D43" s="319"/>
      <c r="E43" s="320"/>
      <c r="F43" s="372"/>
      <c r="G43" s="379"/>
    </row>
    <row r="44" spans="1:7" ht="61.5" customHeight="1" x14ac:dyDescent="0.7">
      <c r="A44" s="327" t="s">
        <v>381</v>
      </c>
      <c r="B44" s="328"/>
      <c r="C44" s="328"/>
      <c r="D44" s="328"/>
      <c r="E44" s="328"/>
      <c r="F44" s="372"/>
      <c r="G44" s="379"/>
    </row>
    <row r="45" spans="1:7" ht="61.5" customHeight="1" x14ac:dyDescent="0.7">
      <c r="A45" s="130">
        <v>45964</v>
      </c>
      <c r="B45" s="11">
        <v>46016</v>
      </c>
      <c r="C45" s="319">
        <v>950</v>
      </c>
      <c r="D45" s="319"/>
      <c r="E45" s="320"/>
      <c r="F45" s="66"/>
      <c r="G45" s="16"/>
    </row>
    <row r="46" spans="1:7" ht="61.5" customHeight="1" x14ac:dyDescent="0.7">
      <c r="A46" s="130">
        <v>46016</v>
      </c>
      <c r="B46" s="11">
        <v>46023</v>
      </c>
      <c r="C46" s="319">
        <v>1150</v>
      </c>
      <c r="D46" s="319"/>
      <c r="E46" s="320"/>
      <c r="F46" s="66"/>
      <c r="G46" s="16"/>
    </row>
    <row r="47" spans="1:7" ht="61.5" customHeight="1" x14ac:dyDescent="0.7">
      <c r="A47" s="130">
        <v>46023</v>
      </c>
      <c r="B47" s="11">
        <v>46069</v>
      </c>
      <c r="C47" s="319">
        <v>950</v>
      </c>
      <c r="D47" s="319"/>
      <c r="E47" s="320"/>
      <c r="F47" s="66"/>
      <c r="G47" s="16"/>
    </row>
    <row r="48" spans="1:7" ht="61.5" customHeight="1" x14ac:dyDescent="0.7">
      <c r="A48" s="327" t="s">
        <v>380</v>
      </c>
      <c r="B48" s="328"/>
      <c r="C48" s="328"/>
      <c r="D48" s="328"/>
      <c r="E48" s="352"/>
      <c r="F48" s="564" t="s">
        <v>485</v>
      </c>
      <c r="G48" s="565"/>
    </row>
    <row r="49" spans="1:7" ht="61.5" customHeight="1" x14ac:dyDescent="0.7">
      <c r="A49" s="130">
        <v>45964</v>
      </c>
      <c r="B49" s="11">
        <v>46016</v>
      </c>
      <c r="C49" s="319">
        <v>1050</v>
      </c>
      <c r="D49" s="319"/>
      <c r="E49" s="320"/>
      <c r="F49" s="564"/>
      <c r="G49" s="565"/>
    </row>
    <row r="50" spans="1:7" ht="61.5" customHeight="1" x14ac:dyDescent="0.7">
      <c r="A50" s="130">
        <v>46016</v>
      </c>
      <c r="B50" s="11">
        <v>46023</v>
      </c>
      <c r="C50" s="319">
        <v>1250</v>
      </c>
      <c r="D50" s="319"/>
      <c r="E50" s="320"/>
      <c r="F50" s="564"/>
      <c r="G50" s="565"/>
    </row>
    <row r="51" spans="1:7" ht="61.5" customHeight="1" x14ac:dyDescent="0.7">
      <c r="A51" s="130">
        <v>46023</v>
      </c>
      <c r="B51" s="11">
        <v>46069</v>
      </c>
      <c r="C51" s="319">
        <v>1050</v>
      </c>
      <c r="D51" s="319"/>
      <c r="E51" s="320"/>
      <c r="F51" s="564"/>
      <c r="G51" s="565"/>
    </row>
    <row r="52" spans="1:7" ht="61.5" customHeight="1" x14ac:dyDescent="0.7">
      <c r="A52" s="327" t="s">
        <v>379</v>
      </c>
      <c r="B52" s="328"/>
      <c r="C52" s="328"/>
      <c r="D52" s="328"/>
      <c r="E52" s="352"/>
      <c r="F52" s="564"/>
      <c r="G52" s="565"/>
    </row>
    <row r="53" spans="1:7" ht="61.5" customHeight="1" x14ac:dyDescent="0.7">
      <c r="A53" s="130">
        <v>45964</v>
      </c>
      <c r="B53" s="11">
        <v>46016</v>
      </c>
      <c r="C53" s="319">
        <v>1250</v>
      </c>
      <c r="D53" s="319"/>
      <c r="E53" s="320"/>
      <c r="F53" s="104"/>
      <c r="G53" s="105"/>
    </row>
    <row r="54" spans="1:7" ht="61.5" customHeight="1" x14ac:dyDescent="0.7">
      <c r="A54" s="130">
        <v>46016</v>
      </c>
      <c r="B54" s="11">
        <v>46023</v>
      </c>
      <c r="C54" s="319">
        <v>1450</v>
      </c>
      <c r="D54" s="319"/>
      <c r="E54" s="320"/>
      <c r="F54" s="104"/>
      <c r="G54" s="105"/>
    </row>
    <row r="55" spans="1:7" ht="61.5" customHeight="1" x14ac:dyDescent="0.7">
      <c r="A55" s="130">
        <v>46023</v>
      </c>
      <c r="B55" s="11">
        <v>46069</v>
      </c>
      <c r="C55" s="319">
        <v>1250</v>
      </c>
      <c r="D55" s="319"/>
      <c r="E55" s="320"/>
      <c r="F55" s="104"/>
      <c r="G55" s="105"/>
    </row>
    <row r="56" spans="1:7" ht="61.5" customHeight="1" x14ac:dyDescent="0.7">
      <c r="A56" s="327" t="s">
        <v>378</v>
      </c>
      <c r="B56" s="328"/>
      <c r="C56" s="328"/>
      <c r="D56" s="328"/>
      <c r="E56" s="352"/>
      <c r="F56" s="73"/>
      <c r="G56" s="72"/>
    </row>
    <row r="57" spans="1:7" ht="61.5" customHeight="1" x14ac:dyDescent="0.7">
      <c r="A57" s="130">
        <v>45964</v>
      </c>
      <c r="B57" s="11">
        <v>46016</v>
      </c>
      <c r="C57" s="319">
        <v>1150</v>
      </c>
      <c r="D57" s="319"/>
      <c r="E57" s="320"/>
      <c r="F57" s="460"/>
      <c r="G57" s="461"/>
    </row>
    <row r="58" spans="1:7" ht="61.5" customHeight="1" x14ac:dyDescent="0.7">
      <c r="A58" s="130">
        <v>46016</v>
      </c>
      <c r="B58" s="11">
        <v>46023</v>
      </c>
      <c r="C58" s="319">
        <v>1350</v>
      </c>
      <c r="D58" s="319"/>
      <c r="E58" s="320"/>
      <c r="F58" s="460"/>
      <c r="G58" s="461"/>
    </row>
    <row r="59" spans="1:7" ht="61.5" customHeight="1" x14ac:dyDescent="0.7">
      <c r="A59" s="130">
        <v>46023</v>
      </c>
      <c r="B59" s="11">
        <v>46069</v>
      </c>
      <c r="C59" s="319">
        <v>1150</v>
      </c>
      <c r="D59" s="319"/>
      <c r="E59" s="320"/>
      <c r="F59" s="460"/>
      <c r="G59" s="461"/>
    </row>
    <row r="60" spans="1:7" ht="61.5" customHeight="1" x14ac:dyDescent="0.7">
      <c r="A60" s="327" t="s">
        <v>377</v>
      </c>
      <c r="B60" s="328"/>
      <c r="C60" s="328"/>
      <c r="D60" s="328"/>
      <c r="E60" s="352"/>
      <c r="F60" s="460"/>
      <c r="G60" s="461"/>
    </row>
    <row r="61" spans="1:7" ht="61.5" customHeight="1" x14ac:dyDescent="0.7">
      <c r="A61" s="130">
        <v>45964</v>
      </c>
      <c r="B61" s="11">
        <v>46016</v>
      </c>
      <c r="C61" s="319">
        <v>1350</v>
      </c>
      <c r="D61" s="319"/>
      <c r="E61" s="320"/>
      <c r="F61" s="230"/>
      <c r="G61" s="231"/>
    </row>
    <row r="62" spans="1:7" ht="61.5" customHeight="1" x14ac:dyDescent="0.7">
      <c r="A62" s="130">
        <v>46016</v>
      </c>
      <c r="B62" s="11">
        <v>46023</v>
      </c>
      <c r="C62" s="319">
        <v>1550</v>
      </c>
      <c r="D62" s="319"/>
      <c r="E62" s="320"/>
      <c r="F62" s="230"/>
      <c r="G62" s="231"/>
    </row>
    <row r="63" spans="1:7" ht="61.5" customHeight="1" x14ac:dyDescent="0.7">
      <c r="A63" s="130">
        <v>46023</v>
      </c>
      <c r="B63" s="11">
        <v>46069</v>
      </c>
      <c r="C63" s="319">
        <v>1350</v>
      </c>
      <c r="D63" s="319"/>
      <c r="E63" s="320"/>
      <c r="F63" s="230"/>
      <c r="G63" s="231"/>
    </row>
    <row r="64" spans="1:7" ht="61.5" customHeight="1" x14ac:dyDescent="0.7">
      <c r="A64" s="327" t="s">
        <v>376</v>
      </c>
      <c r="B64" s="328"/>
      <c r="C64" s="328"/>
      <c r="D64" s="328"/>
      <c r="E64" s="328"/>
      <c r="F64" s="66"/>
      <c r="G64" s="16"/>
    </row>
    <row r="65" spans="1:7" ht="61.5" customHeight="1" x14ac:dyDescent="0.7">
      <c r="A65" s="130">
        <v>45964</v>
      </c>
      <c r="B65" s="11">
        <v>46016</v>
      </c>
      <c r="C65" s="319">
        <v>1450</v>
      </c>
      <c r="D65" s="319"/>
      <c r="E65" s="319"/>
      <c r="F65" s="279"/>
      <c r="G65" s="16"/>
    </row>
    <row r="66" spans="1:7" ht="61.5" customHeight="1" x14ac:dyDescent="0.7">
      <c r="A66" s="130">
        <v>46016</v>
      </c>
      <c r="B66" s="11">
        <v>46023</v>
      </c>
      <c r="C66" s="319">
        <v>1650</v>
      </c>
      <c r="D66" s="319"/>
      <c r="E66" s="319"/>
      <c r="F66" s="279"/>
      <c r="G66" s="16"/>
    </row>
    <row r="67" spans="1:7" ht="61.5" customHeight="1" x14ac:dyDescent="0.7">
      <c r="A67" s="130">
        <v>46023</v>
      </c>
      <c r="B67" s="11">
        <v>46069</v>
      </c>
      <c r="C67" s="319">
        <v>1450</v>
      </c>
      <c r="D67" s="319"/>
      <c r="E67" s="319"/>
      <c r="F67" s="279"/>
      <c r="G67" s="16"/>
    </row>
    <row r="68" spans="1:7" ht="116.25" customHeight="1" x14ac:dyDescent="0.7">
      <c r="A68" s="333" t="s">
        <v>215</v>
      </c>
      <c r="B68" s="334"/>
      <c r="C68" s="334"/>
      <c r="D68" s="334"/>
      <c r="E68" s="334"/>
      <c r="F68" s="334"/>
      <c r="G68" s="15" t="s">
        <v>15</v>
      </c>
    </row>
    <row r="69" spans="1:7" ht="65.25" customHeight="1" x14ac:dyDescent="0.7">
      <c r="A69" s="457" t="s">
        <v>339</v>
      </c>
      <c r="B69" s="458"/>
      <c r="C69" s="458"/>
      <c r="D69" s="458"/>
      <c r="E69" s="458"/>
      <c r="F69" s="458"/>
      <c r="G69" s="459"/>
    </row>
    <row r="70" spans="1:7" ht="61.5" customHeight="1" x14ac:dyDescent="0.7">
      <c r="A70" s="355" t="s">
        <v>9</v>
      </c>
      <c r="B70" s="356"/>
      <c r="C70" s="356"/>
      <c r="D70" s="356"/>
      <c r="E70" s="356"/>
      <c r="F70" s="372" t="s">
        <v>501</v>
      </c>
      <c r="G70" s="379"/>
    </row>
    <row r="71" spans="1:7" ht="61.5" customHeight="1" x14ac:dyDescent="0.7">
      <c r="A71" s="327" t="s">
        <v>216</v>
      </c>
      <c r="B71" s="328"/>
      <c r="C71" s="328"/>
      <c r="D71" s="328"/>
      <c r="E71" s="328"/>
      <c r="F71" s="372"/>
      <c r="G71" s="379"/>
    </row>
    <row r="72" spans="1:7" ht="50.25" customHeight="1" x14ac:dyDescent="0.7">
      <c r="A72" s="130">
        <v>45921</v>
      </c>
      <c r="B72" s="11">
        <v>46027</v>
      </c>
      <c r="C72" s="332">
        <v>435</v>
      </c>
      <c r="D72" s="332"/>
      <c r="E72" s="60">
        <f t="shared" ref="E72" si="7">60+C72</f>
        <v>495</v>
      </c>
      <c r="F72" s="86"/>
      <c r="G72" s="16"/>
    </row>
    <row r="73" spans="1:7" ht="61.5" customHeight="1" x14ac:dyDescent="0.7">
      <c r="A73" s="327" t="s">
        <v>217</v>
      </c>
      <c r="B73" s="328"/>
      <c r="C73" s="328"/>
      <c r="D73" s="328"/>
      <c r="E73" s="328"/>
      <c r="F73" s="372" t="s">
        <v>635</v>
      </c>
      <c r="G73" s="379"/>
    </row>
    <row r="74" spans="1:7" ht="52.5" customHeight="1" x14ac:dyDescent="0.7">
      <c r="A74" s="130">
        <v>45921</v>
      </c>
      <c r="B74" s="11">
        <v>46027</v>
      </c>
      <c r="C74" s="332">
        <v>460</v>
      </c>
      <c r="D74" s="332"/>
      <c r="E74" s="60">
        <f>60+C74</f>
        <v>520</v>
      </c>
      <c r="F74" s="372"/>
      <c r="G74" s="379"/>
    </row>
    <row r="75" spans="1:7" ht="61.5" customHeight="1" x14ac:dyDescent="0.7">
      <c r="A75" s="327" t="s">
        <v>218</v>
      </c>
      <c r="B75" s="328"/>
      <c r="C75" s="328"/>
      <c r="D75" s="328"/>
      <c r="E75" s="328"/>
      <c r="F75" s="372"/>
      <c r="G75" s="379"/>
    </row>
    <row r="76" spans="1:7" ht="50.25" customHeight="1" x14ac:dyDescent="0.7">
      <c r="A76" s="130">
        <v>45921</v>
      </c>
      <c r="B76" s="11">
        <v>46027</v>
      </c>
      <c r="C76" s="332">
        <v>515</v>
      </c>
      <c r="D76" s="332"/>
      <c r="E76" s="60">
        <f>60+C76</f>
        <v>575</v>
      </c>
      <c r="F76" s="372"/>
      <c r="G76" s="379"/>
    </row>
    <row r="77" spans="1:7" ht="61.5" customHeight="1" x14ac:dyDescent="0.7">
      <c r="A77" s="327" t="s">
        <v>449</v>
      </c>
      <c r="B77" s="328"/>
      <c r="C77" s="328"/>
      <c r="D77" s="328"/>
      <c r="E77" s="328"/>
      <c r="F77" s="372"/>
      <c r="G77" s="379"/>
    </row>
    <row r="78" spans="1:7" ht="52.5" customHeight="1" x14ac:dyDescent="0.7">
      <c r="A78" s="130">
        <v>45921</v>
      </c>
      <c r="B78" s="11">
        <v>46027</v>
      </c>
      <c r="C78" s="332">
        <v>560</v>
      </c>
      <c r="D78" s="332"/>
      <c r="E78" s="60">
        <f>60+C78</f>
        <v>620</v>
      </c>
      <c r="F78" s="81"/>
      <c r="G78" s="125"/>
    </row>
    <row r="79" spans="1:7" ht="61.5" customHeight="1" x14ac:dyDescent="0.7">
      <c r="A79" s="327" t="s">
        <v>228</v>
      </c>
      <c r="B79" s="328"/>
      <c r="C79" s="328"/>
      <c r="D79" s="328"/>
      <c r="E79" s="328"/>
      <c r="F79" s="81"/>
      <c r="G79" s="125"/>
    </row>
    <row r="80" spans="1:7" ht="52.5" customHeight="1" x14ac:dyDescent="0.7">
      <c r="A80" s="130">
        <v>45921</v>
      </c>
      <c r="B80" s="11">
        <v>46027</v>
      </c>
      <c r="C80" s="332">
        <v>605</v>
      </c>
      <c r="D80" s="332"/>
      <c r="E80" s="60">
        <f>60+C80</f>
        <v>665</v>
      </c>
      <c r="F80" s="81"/>
      <c r="G80" s="125"/>
    </row>
    <row r="81" spans="1:7" ht="61.5" customHeight="1" x14ac:dyDescent="0.7">
      <c r="A81" s="327" t="s">
        <v>229</v>
      </c>
      <c r="B81" s="328"/>
      <c r="C81" s="328"/>
      <c r="D81" s="328"/>
      <c r="E81" s="328"/>
      <c r="F81" s="81"/>
      <c r="G81" s="125"/>
    </row>
    <row r="82" spans="1:7" ht="54.75" customHeight="1" x14ac:dyDescent="0.7">
      <c r="A82" s="130">
        <v>45921</v>
      </c>
      <c r="B82" s="11">
        <v>46027</v>
      </c>
      <c r="C82" s="332">
        <v>700</v>
      </c>
      <c r="D82" s="332"/>
      <c r="E82" s="60">
        <f>60+C82</f>
        <v>760</v>
      </c>
      <c r="F82" s="57"/>
      <c r="G82" s="17"/>
    </row>
    <row r="83" spans="1:7" ht="61.5" customHeight="1" x14ac:dyDescent="0.7">
      <c r="A83" s="327" t="s">
        <v>230</v>
      </c>
      <c r="B83" s="328"/>
      <c r="C83" s="328"/>
      <c r="D83" s="328"/>
      <c r="E83" s="328"/>
      <c r="F83" s="57"/>
      <c r="G83" s="17"/>
    </row>
    <row r="84" spans="1:7" ht="54.75" customHeight="1" x14ac:dyDescent="0.7">
      <c r="A84" s="130">
        <v>45921</v>
      </c>
      <c r="B84" s="11">
        <v>46027</v>
      </c>
      <c r="C84" s="332">
        <v>795</v>
      </c>
      <c r="D84" s="332"/>
      <c r="E84" s="60">
        <f>60+C84</f>
        <v>855</v>
      </c>
      <c r="F84" s="57"/>
      <c r="G84" s="17"/>
    </row>
    <row r="85" spans="1:7" ht="86.25" customHeight="1" x14ac:dyDescent="0.7">
      <c r="A85" s="430" t="s">
        <v>486</v>
      </c>
      <c r="B85" s="431"/>
      <c r="C85" s="431"/>
      <c r="D85" s="431"/>
      <c r="E85" s="431"/>
      <c r="F85" s="431"/>
      <c r="G85" s="432"/>
    </row>
    <row r="86" spans="1:7" ht="61.5" customHeight="1" x14ac:dyDescent="0.7">
      <c r="A86" s="355" t="s">
        <v>9</v>
      </c>
      <c r="B86" s="356"/>
      <c r="C86" s="356"/>
      <c r="D86" s="356"/>
      <c r="E86" s="381"/>
      <c r="F86" s="372" t="s">
        <v>501</v>
      </c>
      <c r="G86" s="379"/>
    </row>
    <row r="87" spans="1:7" ht="61.5" customHeight="1" x14ac:dyDescent="0.7">
      <c r="A87" s="327" t="s">
        <v>487</v>
      </c>
      <c r="B87" s="328"/>
      <c r="C87" s="328"/>
      <c r="D87" s="328"/>
      <c r="E87" s="352"/>
      <c r="F87" s="372"/>
      <c r="G87" s="379"/>
    </row>
    <row r="88" spans="1:7" ht="61.5" customHeight="1" x14ac:dyDescent="0.7">
      <c r="A88" s="130">
        <v>45921</v>
      </c>
      <c r="B88" s="11">
        <v>46027</v>
      </c>
      <c r="C88" s="332">
        <v>485</v>
      </c>
      <c r="D88" s="332"/>
      <c r="E88" s="173">
        <f t="shared" ref="E88" si="8">60+C88</f>
        <v>545</v>
      </c>
      <c r="F88" s="86"/>
      <c r="G88" s="16"/>
    </row>
    <row r="89" spans="1:7" ht="61.5" customHeight="1" x14ac:dyDescent="0.7">
      <c r="A89" s="327" t="s">
        <v>537</v>
      </c>
      <c r="B89" s="328"/>
      <c r="C89" s="328"/>
      <c r="D89" s="328"/>
      <c r="E89" s="352"/>
      <c r="F89" s="86"/>
      <c r="G89" s="16"/>
    </row>
    <row r="90" spans="1:7" ht="61.5" customHeight="1" x14ac:dyDescent="0.7">
      <c r="A90" s="130">
        <v>45921</v>
      </c>
      <c r="B90" s="11">
        <v>46027</v>
      </c>
      <c r="C90" s="332">
        <v>500</v>
      </c>
      <c r="D90" s="332"/>
      <c r="E90" s="173">
        <f>60+C90</f>
        <v>560</v>
      </c>
      <c r="F90" s="86"/>
      <c r="G90" s="16"/>
    </row>
    <row r="91" spans="1:7" ht="61.5" customHeight="1" x14ac:dyDescent="0.7">
      <c r="A91" s="327" t="s">
        <v>488</v>
      </c>
      <c r="B91" s="328"/>
      <c r="C91" s="328"/>
      <c r="D91" s="328"/>
      <c r="E91" s="352"/>
      <c r="F91" s="372" t="s">
        <v>371</v>
      </c>
      <c r="G91" s="379"/>
    </row>
    <row r="92" spans="1:7" ht="61.5" customHeight="1" x14ac:dyDescent="0.7">
      <c r="A92" s="130">
        <v>45921</v>
      </c>
      <c r="B92" s="11">
        <v>46027</v>
      </c>
      <c r="C92" s="332">
        <v>505</v>
      </c>
      <c r="D92" s="332"/>
      <c r="E92" s="173">
        <f>60+C92</f>
        <v>565</v>
      </c>
      <c r="F92" s="372"/>
      <c r="G92" s="379"/>
    </row>
    <row r="93" spans="1:7" ht="61.5" customHeight="1" x14ac:dyDescent="0.7">
      <c r="A93" s="327" t="s">
        <v>489</v>
      </c>
      <c r="B93" s="328"/>
      <c r="C93" s="328"/>
      <c r="D93" s="328"/>
      <c r="E93" s="352"/>
      <c r="F93" s="372"/>
      <c r="G93" s="379"/>
    </row>
    <row r="94" spans="1:7" ht="61.5" customHeight="1" x14ac:dyDescent="0.7">
      <c r="A94" s="130">
        <v>45921</v>
      </c>
      <c r="B94" s="11">
        <v>46027</v>
      </c>
      <c r="C94" s="332">
        <v>550</v>
      </c>
      <c r="D94" s="332"/>
      <c r="E94" s="173">
        <f>60+C94</f>
        <v>610</v>
      </c>
      <c r="F94" s="57"/>
      <c r="G94" s="17"/>
    </row>
    <row r="95" spans="1:7" ht="61.5" customHeight="1" x14ac:dyDescent="0.7">
      <c r="A95" s="327" t="s">
        <v>538</v>
      </c>
      <c r="B95" s="328"/>
      <c r="C95" s="328"/>
      <c r="D95" s="328"/>
      <c r="E95" s="352"/>
      <c r="F95" s="57"/>
      <c r="G95" s="17"/>
    </row>
    <row r="96" spans="1:7" ht="61.5" customHeight="1" x14ac:dyDescent="0.7">
      <c r="A96" s="130">
        <v>45921</v>
      </c>
      <c r="B96" s="11">
        <v>46027</v>
      </c>
      <c r="C96" s="332">
        <v>620</v>
      </c>
      <c r="D96" s="332"/>
      <c r="E96" s="173">
        <f>60+C96</f>
        <v>680</v>
      </c>
      <c r="F96" s="57"/>
      <c r="G96" s="17"/>
    </row>
    <row r="97" spans="1:7" ht="61.5" customHeight="1" x14ac:dyDescent="0.7">
      <c r="A97" s="327" t="s">
        <v>492</v>
      </c>
      <c r="B97" s="328"/>
      <c r="C97" s="328"/>
      <c r="D97" s="328"/>
      <c r="E97" s="352"/>
      <c r="F97" s="86"/>
      <c r="G97" s="16"/>
    </row>
    <row r="98" spans="1:7" ht="61.5" customHeight="1" x14ac:dyDescent="0.7">
      <c r="A98" s="130">
        <v>45921</v>
      </c>
      <c r="B98" s="11">
        <v>46027</v>
      </c>
      <c r="C98" s="332">
        <v>650</v>
      </c>
      <c r="D98" s="332"/>
      <c r="E98" s="173">
        <f>60+C98</f>
        <v>710</v>
      </c>
      <c r="F98" s="57"/>
      <c r="G98" s="17"/>
    </row>
    <row r="99" spans="1:7" ht="61.5" customHeight="1" x14ac:dyDescent="0.7">
      <c r="A99" s="327" t="s">
        <v>490</v>
      </c>
      <c r="B99" s="328"/>
      <c r="C99" s="328"/>
      <c r="D99" s="328"/>
      <c r="E99" s="352"/>
      <c r="F99" s="57"/>
      <c r="G99" s="17"/>
    </row>
    <row r="100" spans="1:7" ht="61.5" customHeight="1" x14ac:dyDescent="0.7">
      <c r="A100" s="130">
        <v>45921</v>
      </c>
      <c r="B100" s="11">
        <v>46027</v>
      </c>
      <c r="C100" s="332">
        <v>910</v>
      </c>
      <c r="D100" s="332"/>
      <c r="E100" s="60">
        <f>60+C100</f>
        <v>970</v>
      </c>
      <c r="F100" s="57"/>
      <c r="G100" s="17"/>
    </row>
    <row r="101" spans="1:7" ht="61.5" customHeight="1" x14ac:dyDescent="0.7">
      <c r="A101" s="327" t="s">
        <v>491</v>
      </c>
      <c r="B101" s="328"/>
      <c r="C101" s="328"/>
      <c r="D101" s="328"/>
      <c r="E101" s="328"/>
      <c r="F101" s="57"/>
      <c r="G101" s="17"/>
    </row>
    <row r="102" spans="1:7" ht="61.5" customHeight="1" x14ac:dyDescent="0.7">
      <c r="A102" s="130">
        <v>45921</v>
      </c>
      <c r="B102" s="11">
        <v>46027</v>
      </c>
      <c r="C102" s="332">
        <v>1160</v>
      </c>
      <c r="D102" s="332"/>
      <c r="E102" s="60">
        <f>60+C102</f>
        <v>1220</v>
      </c>
      <c r="F102" s="57"/>
      <c r="G102" s="17"/>
    </row>
    <row r="103" spans="1:7" ht="114.75" customHeight="1" x14ac:dyDescent="0.7">
      <c r="A103" s="333" t="s">
        <v>175</v>
      </c>
      <c r="B103" s="334"/>
      <c r="C103" s="334"/>
      <c r="D103" s="334"/>
      <c r="E103" s="334"/>
      <c r="F103" s="334"/>
      <c r="G103" s="19" t="s">
        <v>15</v>
      </c>
    </row>
    <row r="104" spans="1:7" ht="61.5" customHeight="1" x14ac:dyDescent="0.7">
      <c r="A104" s="382" t="s">
        <v>176</v>
      </c>
      <c r="B104" s="383"/>
      <c r="C104" s="383"/>
      <c r="D104" s="383"/>
      <c r="E104" s="383"/>
      <c r="F104" s="372" t="s">
        <v>368</v>
      </c>
      <c r="G104" s="379"/>
    </row>
    <row r="105" spans="1:7" ht="61.5" customHeight="1" x14ac:dyDescent="0.7">
      <c r="A105" s="355" t="s">
        <v>177</v>
      </c>
      <c r="B105" s="356"/>
      <c r="C105" s="356"/>
      <c r="D105" s="356"/>
      <c r="E105" s="356"/>
      <c r="F105" s="372"/>
      <c r="G105" s="379"/>
    </row>
    <row r="106" spans="1:7" ht="61.5" customHeight="1" x14ac:dyDescent="0.7">
      <c r="A106" s="327" t="s">
        <v>439</v>
      </c>
      <c r="B106" s="328"/>
      <c r="C106" s="328"/>
      <c r="D106" s="328"/>
      <c r="E106" s="328"/>
      <c r="F106" s="372"/>
      <c r="G106" s="379"/>
    </row>
    <row r="107" spans="1:7" ht="45.75" customHeight="1" x14ac:dyDescent="0.7">
      <c r="A107" s="130">
        <v>45966</v>
      </c>
      <c r="B107" s="11">
        <v>46018</v>
      </c>
      <c r="C107" s="332">
        <v>300</v>
      </c>
      <c r="D107" s="332"/>
      <c r="E107" s="60">
        <f t="shared" ref="E107" si="9">30+C107</f>
        <v>330</v>
      </c>
      <c r="F107" s="86"/>
      <c r="G107" s="16"/>
    </row>
    <row r="108" spans="1:7" ht="61.5" customHeight="1" x14ac:dyDescent="0.7">
      <c r="A108" s="327" t="s">
        <v>438</v>
      </c>
      <c r="B108" s="328"/>
      <c r="C108" s="328"/>
      <c r="D108" s="328"/>
      <c r="E108" s="328"/>
      <c r="F108" s="271"/>
      <c r="G108" s="272"/>
    </row>
    <row r="109" spans="1:7" ht="51.75" customHeight="1" x14ac:dyDescent="0.7">
      <c r="A109" s="130">
        <v>45966</v>
      </c>
      <c r="B109" s="11">
        <v>46018</v>
      </c>
      <c r="C109" s="332">
        <v>320</v>
      </c>
      <c r="D109" s="332"/>
      <c r="E109" s="60">
        <f t="shared" ref="E109" si="10">30+C109</f>
        <v>350</v>
      </c>
      <c r="F109" s="271"/>
      <c r="G109" s="272"/>
    </row>
    <row r="110" spans="1:7" ht="61.5" customHeight="1" x14ac:dyDescent="0.7">
      <c r="A110" s="327" t="s">
        <v>502</v>
      </c>
      <c r="B110" s="328"/>
      <c r="C110" s="328"/>
      <c r="D110" s="328"/>
      <c r="E110" s="328"/>
      <c r="F110" s="566" t="s">
        <v>676</v>
      </c>
      <c r="G110" s="567"/>
    </row>
    <row r="111" spans="1:7" ht="45.75" customHeight="1" x14ac:dyDescent="0.7">
      <c r="A111" s="130">
        <v>45966</v>
      </c>
      <c r="B111" s="11">
        <v>46018</v>
      </c>
      <c r="C111" s="332">
        <v>340</v>
      </c>
      <c r="D111" s="332"/>
      <c r="E111" s="60">
        <f t="shared" ref="E111" si="11">30+C111</f>
        <v>370</v>
      </c>
      <c r="F111" s="566"/>
      <c r="G111" s="567"/>
    </row>
    <row r="112" spans="1:7" ht="61.5" customHeight="1" x14ac:dyDescent="0.7">
      <c r="A112" s="327" t="s">
        <v>428</v>
      </c>
      <c r="B112" s="328"/>
      <c r="C112" s="328"/>
      <c r="D112" s="328"/>
      <c r="E112" s="328"/>
      <c r="F112" s="566"/>
      <c r="G112" s="567"/>
    </row>
    <row r="113" spans="1:7" ht="49.5" customHeight="1" x14ac:dyDescent="0.7">
      <c r="A113" s="130">
        <v>45966</v>
      </c>
      <c r="B113" s="11">
        <v>46018</v>
      </c>
      <c r="C113" s="332">
        <v>360</v>
      </c>
      <c r="D113" s="332"/>
      <c r="E113" s="60">
        <f t="shared" ref="E113" si="12">30+C113</f>
        <v>390</v>
      </c>
      <c r="F113" s="566"/>
      <c r="G113" s="567"/>
    </row>
    <row r="114" spans="1:7" ht="61.5" customHeight="1" x14ac:dyDescent="0.7">
      <c r="A114" s="327" t="s">
        <v>178</v>
      </c>
      <c r="B114" s="328"/>
      <c r="C114" s="328"/>
      <c r="D114" s="328"/>
      <c r="E114" s="352"/>
      <c r="F114" s="271"/>
      <c r="G114" s="272"/>
    </row>
    <row r="115" spans="1:7" ht="46.5" customHeight="1" x14ac:dyDescent="0.7">
      <c r="A115" s="130">
        <v>45966</v>
      </c>
      <c r="B115" s="11">
        <v>46018</v>
      </c>
      <c r="C115" s="332">
        <v>450</v>
      </c>
      <c r="D115" s="332"/>
      <c r="E115" s="173">
        <f t="shared" ref="E115" si="13">30+C115</f>
        <v>480</v>
      </c>
      <c r="F115" s="57"/>
      <c r="G115" s="17"/>
    </row>
    <row r="116" spans="1:7" ht="61.5" customHeight="1" x14ac:dyDescent="0.7">
      <c r="A116" s="327" t="s">
        <v>179</v>
      </c>
      <c r="B116" s="328"/>
      <c r="C116" s="328"/>
      <c r="D116" s="328"/>
      <c r="E116" s="352"/>
      <c r="F116" s="57"/>
      <c r="G116" s="17"/>
    </row>
    <row r="117" spans="1:7" ht="46.5" customHeight="1" x14ac:dyDescent="0.7">
      <c r="A117" s="130">
        <v>45966</v>
      </c>
      <c r="B117" s="11">
        <v>46018</v>
      </c>
      <c r="C117" s="332">
        <v>470</v>
      </c>
      <c r="D117" s="332"/>
      <c r="E117" s="173">
        <f t="shared" ref="E117" si="14">30+C117</f>
        <v>500</v>
      </c>
      <c r="F117" s="57"/>
      <c r="G117" s="17"/>
    </row>
    <row r="118" spans="1:7" ht="61.5" customHeight="1" x14ac:dyDescent="0.7">
      <c r="A118" s="327" t="s">
        <v>180</v>
      </c>
      <c r="B118" s="328"/>
      <c r="C118" s="328"/>
      <c r="D118" s="328"/>
      <c r="E118" s="352"/>
      <c r="F118" s="57"/>
      <c r="G118" s="17"/>
    </row>
    <row r="119" spans="1:7" ht="51.75" customHeight="1" x14ac:dyDescent="0.7">
      <c r="A119" s="130">
        <v>45966</v>
      </c>
      <c r="B119" s="11">
        <v>46018</v>
      </c>
      <c r="C119" s="332">
        <v>550</v>
      </c>
      <c r="D119" s="332"/>
      <c r="E119" s="173">
        <f t="shared" ref="E119" si="15">30+C119</f>
        <v>580</v>
      </c>
      <c r="F119" s="57"/>
      <c r="G119" s="17"/>
    </row>
    <row r="120" spans="1:7" ht="61.5" customHeight="1" x14ac:dyDescent="0.7">
      <c r="A120" s="327" t="s">
        <v>181</v>
      </c>
      <c r="B120" s="328"/>
      <c r="C120" s="328"/>
      <c r="D120" s="328"/>
      <c r="E120" s="352"/>
      <c r="F120" s="57"/>
      <c r="G120" s="17"/>
    </row>
    <row r="121" spans="1:7" ht="44.25" customHeight="1" x14ac:dyDescent="0.7">
      <c r="A121" s="130">
        <v>45966</v>
      </c>
      <c r="B121" s="11">
        <v>46018</v>
      </c>
      <c r="C121" s="332">
        <v>600</v>
      </c>
      <c r="D121" s="332"/>
      <c r="E121" s="60">
        <f t="shared" ref="E121" si="16">30+C121</f>
        <v>630</v>
      </c>
      <c r="F121" s="57"/>
      <c r="G121" s="17"/>
    </row>
    <row r="122" spans="1:7" ht="61.5" customHeight="1" x14ac:dyDescent="0.7">
      <c r="A122" s="327" t="s">
        <v>182</v>
      </c>
      <c r="B122" s="328"/>
      <c r="C122" s="328"/>
      <c r="D122" s="328"/>
      <c r="E122" s="328"/>
      <c r="F122" s="57"/>
      <c r="G122" s="17"/>
    </row>
    <row r="123" spans="1:7" ht="44.25" customHeight="1" x14ac:dyDescent="0.7">
      <c r="A123" s="130">
        <v>45966</v>
      </c>
      <c r="B123" s="11">
        <v>46018</v>
      </c>
      <c r="C123" s="332">
        <v>650</v>
      </c>
      <c r="D123" s="332"/>
      <c r="E123" s="60">
        <f t="shared" ref="E123" si="17">30+C123</f>
        <v>680</v>
      </c>
      <c r="F123" s="57"/>
      <c r="G123" s="17"/>
    </row>
    <row r="124" spans="1:7" ht="111" customHeight="1" x14ac:dyDescent="0.7">
      <c r="A124" s="333" t="s">
        <v>183</v>
      </c>
      <c r="B124" s="334"/>
      <c r="C124" s="334"/>
      <c r="D124" s="334"/>
      <c r="E124" s="334"/>
      <c r="F124" s="334"/>
      <c r="G124" s="19" t="s">
        <v>15</v>
      </c>
    </row>
    <row r="125" spans="1:7" ht="55.5" customHeight="1" x14ac:dyDescent="0.7">
      <c r="A125" s="382" t="s">
        <v>358</v>
      </c>
      <c r="B125" s="383"/>
      <c r="C125" s="383"/>
      <c r="D125" s="383"/>
      <c r="E125" s="383"/>
      <c r="F125" s="389" t="s">
        <v>535</v>
      </c>
      <c r="G125" s="390"/>
    </row>
    <row r="126" spans="1:7" ht="61.5" customHeight="1" x14ac:dyDescent="0.7">
      <c r="A126" s="355" t="s">
        <v>184</v>
      </c>
      <c r="B126" s="356"/>
      <c r="C126" s="356"/>
      <c r="D126" s="356"/>
      <c r="E126" s="356"/>
      <c r="F126" s="389"/>
      <c r="G126" s="390"/>
    </row>
    <row r="127" spans="1:7" ht="61.5" customHeight="1" x14ac:dyDescent="0.7">
      <c r="A127" s="327" t="s">
        <v>350</v>
      </c>
      <c r="B127" s="328"/>
      <c r="C127" s="328"/>
      <c r="D127" s="328"/>
      <c r="E127" s="328"/>
      <c r="F127" s="389"/>
      <c r="G127" s="390"/>
    </row>
    <row r="128" spans="1:7" ht="61.5" customHeight="1" x14ac:dyDescent="0.7">
      <c r="A128" s="130">
        <v>45974</v>
      </c>
      <c r="B128" s="11">
        <v>46016</v>
      </c>
      <c r="C128" s="332">
        <v>320</v>
      </c>
      <c r="D128" s="332"/>
      <c r="E128" s="60">
        <f t="shared" ref="E128" si="18">60+C128</f>
        <v>380</v>
      </c>
      <c r="F128" s="169"/>
      <c r="G128" s="20"/>
    </row>
    <row r="129" spans="1:27" ht="61.5" customHeight="1" x14ac:dyDescent="0.7">
      <c r="A129" s="327" t="s">
        <v>408</v>
      </c>
      <c r="B129" s="328"/>
      <c r="C129" s="328"/>
      <c r="D129" s="328"/>
      <c r="E129" s="328"/>
      <c r="F129" s="391" t="s">
        <v>602</v>
      </c>
      <c r="G129" s="392"/>
    </row>
    <row r="130" spans="1:27" ht="61.5" customHeight="1" x14ac:dyDescent="0.7">
      <c r="A130" s="130">
        <v>45974</v>
      </c>
      <c r="B130" s="11">
        <v>46016</v>
      </c>
      <c r="C130" s="332">
        <f>30+C128</f>
        <v>350</v>
      </c>
      <c r="D130" s="332"/>
      <c r="E130" s="60">
        <f t="shared" ref="E130" si="19">60+C130</f>
        <v>410</v>
      </c>
      <c r="F130" s="391"/>
      <c r="G130" s="392"/>
    </row>
    <row r="131" spans="1:27" ht="61.5" customHeight="1" x14ac:dyDescent="0.7">
      <c r="A131" s="327" t="s">
        <v>351</v>
      </c>
      <c r="B131" s="328"/>
      <c r="C131" s="328"/>
      <c r="D131" s="328"/>
      <c r="E131" s="352"/>
      <c r="F131" s="391"/>
      <c r="G131" s="392"/>
    </row>
    <row r="132" spans="1:27" ht="61.5" customHeight="1" x14ac:dyDescent="0.7">
      <c r="A132" s="130">
        <v>45974</v>
      </c>
      <c r="B132" s="11">
        <v>46016</v>
      </c>
      <c r="C132" s="332">
        <v>370</v>
      </c>
      <c r="D132" s="332"/>
      <c r="E132" s="173">
        <f t="shared" ref="E132" si="20">60+C132</f>
        <v>430</v>
      </c>
      <c r="F132" s="275"/>
      <c r="G132" s="276"/>
    </row>
    <row r="133" spans="1:27" ht="61.5" customHeight="1" x14ac:dyDescent="0.7">
      <c r="A133" s="327" t="s">
        <v>409</v>
      </c>
      <c r="B133" s="328"/>
      <c r="C133" s="328"/>
      <c r="D133" s="328"/>
      <c r="E133" s="352"/>
      <c r="F133" s="389" t="s">
        <v>664</v>
      </c>
      <c r="G133" s="563"/>
    </row>
    <row r="134" spans="1:27" ht="61.5" customHeight="1" x14ac:dyDescent="0.7">
      <c r="A134" s="130">
        <v>45974</v>
      </c>
      <c r="B134" s="11">
        <v>46016</v>
      </c>
      <c r="C134" s="332">
        <f>30+C132</f>
        <v>400</v>
      </c>
      <c r="D134" s="332"/>
      <c r="E134" s="173">
        <f t="shared" ref="E134" si="21">60+C134</f>
        <v>460</v>
      </c>
      <c r="F134" s="389"/>
      <c r="G134" s="563"/>
    </row>
    <row r="135" spans="1:27" ht="61.5" customHeight="1" x14ac:dyDescent="0.7">
      <c r="A135" s="327" t="s">
        <v>513</v>
      </c>
      <c r="B135" s="328"/>
      <c r="C135" s="328"/>
      <c r="D135" s="328"/>
      <c r="E135" s="352"/>
      <c r="F135" s="389"/>
      <c r="G135" s="563"/>
    </row>
    <row r="136" spans="1:27" ht="61.5" customHeight="1" x14ac:dyDescent="0.7">
      <c r="A136" s="130">
        <v>45974</v>
      </c>
      <c r="B136" s="11">
        <v>46016</v>
      </c>
      <c r="C136" s="332">
        <v>420</v>
      </c>
      <c r="D136" s="332"/>
      <c r="E136" s="60">
        <f>100+C136</f>
        <v>520</v>
      </c>
      <c r="F136" s="389"/>
      <c r="G136" s="563"/>
    </row>
    <row r="137" spans="1:27" ht="61.5" customHeight="1" x14ac:dyDescent="0.7">
      <c r="A137" s="327" t="s">
        <v>512</v>
      </c>
      <c r="B137" s="328"/>
      <c r="C137" s="328"/>
      <c r="D137" s="328"/>
      <c r="E137" s="328"/>
      <c r="F137" s="389"/>
      <c r="G137" s="563"/>
    </row>
    <row r="138" spans="1:27" ht="61.5" customHeight="1" x14ac:dyDescent="0.7">
      <c r="A138" s="130">
        <v>45974</v>
      </c>
      <c r="B138" s="11">
        <v>46016</v>
      </c>
      <c r="C138" s="332">
        <v>470</v>
      </c>
      <c r="D138" s="332"/>
      <c r="E138" s="60">
        <f>100+C138</f>
        <v>570</v>
      </c>
      <c r="F138" s="389"/>
      <c r="G138" s="563"/>
      <c r="J138" s="368"/>
      <c r="K138" s="368"/>
      <c r="L138" s="368"/>
      <c r="M138" s="368"/>
      <c r="N138" s="368"/>
      <c r="O138" s="368"/>
      <c r="P138" s="368"/>
      <c r="Q138" s="368"/>
      <c r="R138" s="368"/>
      <c r="S138" s="368"/>
      <c r="T138" s="368"/>
      <c r="U138" s="368"/>
      <c r="V138" s="368"/>
      <c r="W138" s="368"/>
      <c r="X138" s="368"/>
      <c r="Y138" s="368"/>
      <c r="Z138" s="368"/>
      <c r="AA138" s="368"/>
    </row>
    <row r="139" spans="1:27" ht="61.5" customHeight="1" x14ac:dyDescent="0.7">
      <c r="A139" s="327" t="s">
        <v>424</v>
      </c>
      <c r="B139" s="328"/>
      <c r="C139" s="328"/>
      <c r="D139" s="328"/>
      <c r="E139" s="328"/>
      <c r="F139" s="275"/>
      <c r="G139" s="277"/>
    </row>
    <row r="140" spans="1:27" ht="61.5" customHeight="1" x14ac:dyDescent="0.7">
      <c r="A140" s="130">
        <v>45974</v>
      </c>
      <c r="B140" s="11">
        <v>46016</v>
      </c>
      <c r="C140" s="332">
        <v>450</v>
      </c>
      <c r="D140" s="332"/>
      <c r="E140" s="60">
        <f t="shared" ref="E140" si="22">60+C140</f>
        <v>510</v>
      </c>
      <c r="F140" s="79"/>
      <c r="G140" s="278"/>
    </row>
    <row r="141" spans="1:27" ht="61.5" customHeight="1" x14ac:dyDescent="0.7">
      <c r="A141" s="327" t="s">
        <v>185</v>
      </c>
      <c r="B141" s="328"/>
      <c r="C141" s="328"/>
      <c r="D141" s="328"/>
      <c r="E141" s="328"/>
      <c r="F141" s="369"/>
      <c r="G141" s="370"/>
    </row>
    <row r="142" spans="1:27" ht="50.25" customHeight="1" x14ac:dyDescent="0.7">
      <c r="A142" s="130">
        <v>45974</v>
      </c>
      <c r="B142" s="11">
        <v>46016</v>
      </c>
      <c r="C142" s="332">
        <v>520</v>
      </c>
      <c r="D142" s="332"/>
      <c r="E142" s="60">
        <f t="shared" ref="E142" si="23">60+C142</f>
        <v>580</v>
      </c>
      <c r="F142" s="369"/>
      <c r="G142" s="370"/>
    </row>
    <row r="143" spans="1:27" ht="61.5" customHeight="1" x14ac:dyDescent="0.7">
      <c r="A143" s="327" t="s">
        <v>241</v>
      </c>
      <c r="B143" s="328"/>
      <c r="C143" s="328"/>
      <c r="D143" s="328"/>
      <c r="E143" s="328"/>
      <c r="F143" s="369"/>
      <c r="G143" s="370"/>
    </row>
    <row r="144" spans="1:27" ht="54" customHeight="1" x14ac:dyDescent="0.7">
      <c r="A144" s="130">
        <v>45974</v>
      </c>
      <c r="B144" s="11">
        <v>46016</v>
      </c>
      <c r="C144" s="332">
        <v>600</v>
      </c>
      <c r="D144" s="332"/>
      <c r="E144" s="60">
        <f t="shared" ref="E144" si="24">60+C144</f>
        <v>660</v>
      </c>
      <c r="F144" s="284"/>
      <c r="G144" s="21"/>
    </row>
    <row r="145" spans="1:7" ht="110.25" customHeight="1" x14ac:dyDescent="0.7">
      <c r="A145" s="333" t="s">
        <v>186</v>
      </c>
      <c r="B145" s="334"/>
      <c r="C145" s="334"/>
      <c r="D145" s="334"/>
      <c r="E145" s="334"/>
      <c r="F145" s="334"/>
      <c r="G145" s="19" t="s">
        <v>15</v>
      </c>
    </row>
    <row r="146" spans="1:7" ht="61.5" customHeight="1" x14ac:dyDescent="0.7">
      <c r="A146" s="355" t="s">
        <v>7</v>
      </c>
      <c r="B146" s="356"/>
      <c r="C146" s="356"/>
      <c r="D146" s="356"/>
      <c r="E146" s="356"/>
      <c r="F146" s="607" t="s">
        <v>504</v>
      </c>
      <c r="G146" s="608"/>
    </row>
    <row r="147" spans="1:7" ht="53.25" customHeight="1" x14ac:dyDescent="0.7">
      <c r="A147" s="327" t="s">
        <v>187</v>
      </c>
      <c r="B147" s="328"/>
      <c r="C147" s="328"/>
      <c r="D147" s="328"/>
      <c r="E147" s="328"/>
      <c r="F147" s="607"/>
      <c r="G147" s="608"/>
    </row>
    <row r="148" spans="1:7" ht="53.25" customHeight="1" x14ac:dyDescent="0.7">
      <c r="A148" s="130">
        <v>45988</v>
      </c>
      <c r="B148" s="11">
        <v>45990</v>
      </c>
      <c r="C148" s="330" t="s">
        <v>668</v>
      </c>
      <c r="D148" s="330"/>
      <c r="E148" s="148" t="s">
        <v>13</v>
      </c>
      <c r="F148" s="312"/>
      <c r="G148" s="313"/>
    </row>
    <row r="149" spans="1:7" ht="53.25" customHeight="1" x14ac:dyDescent="0.7">
      <c r="A149" s="130">
        <v>45990</v>
      </c>
      <c r="B149" s="11">
        <v>45991</v>
      </c>
      <c r="C149" s="330">
        <v>390</v>
      </c>
      <c r="D149" s="330"/>
      <c r="E149" s="148" t="s">
        <v>13</v>
      </c>
      <c r="F149" s="312"/>
      <c r="G149" s="313"/>
    </row>
    <row r="150" spans="1:7" ht="53.25" customHeight="1" x14ac:dyDescent="0.7">
      <c r="A150" s="130">
        <v>45991</v>
      </c>
      <c r="B150" s="11">
        <v>45995</v>
      </c>
      <c r="C150" s="330">
        <v>240</v>
      </c>
      <c r="D150" s="330"/>
      <c r="E150" s="148" t="s">
        <v>13</v>
      </c>
      <c r="F150" s="260"/>
      <c r="G150" s="261"/>
    </row>
    <row r="151" spans="1:7" ht="53.25" customHeight="1" x14ac:dyDescent="0.7">
      <c r="A151" s="130">
        <v>45995</v>
      </c>
      <c r="B151" s="11">
        <v>45996</v>
      </c>
      <c r="C151" s="330">
        <v>390</v>
      </c>
      <c r="D151" s="330"/>
      <c r="E151" s="148" t="s">
        <v>13</v>
      </c>
      <c r="F151" s="260"/>
      <c r="G151" s="261"/>
    </row>
    <row r="152" spans="1:7" ht="53.25" customHeight="1" x14ac:dyDescent="0.7">
      <c r="A152" s="130">
        <v>45996</v>
      </c>
      <c r="B152" s="11">
        <v>46001</v>
      </c>
      <c r="C152" s="330">
        <v>260</v>
      </c>
      <c r="D152" s="330"/>
      <c r="E152" s="148" t="s">
        <v>13</v>
      </c>
      <c r="F152" s="260"/>
      <c r="G152" s="261"/>
    </row>
    <row r="153" spans="1:7" ht="53.25" customHeight="1" x14ac:dyDescent="0.7">
      <c r="A153" s="130">
        <v>46001</v>
      </c>
      <c r="B153" s="11">
        <v>46004</v>
      </c>
      <c r="C153" s="330">
        <v>320</v>
      </c>
      <c r="D153" s="330"/>
      <c r="E153" s="148" t="s">
        <v>13</v>
      </c>
      <c r="F153" s="260"/>
      <c r="G153" s="261"/>
    </row>
    <row r="154" spans="1:7" ht="53.25" customHeight="1" x14ac:dyDescent="0.7">
      <c r="A154" s="130">
        <v>46004</v>
      </c>
      <c r="B154" s="11">
        <v>46015</v>
      </c>
      <c r="C154" s="330">
        <v>220</v>
      </c>
      <c r="D154" s="330"/>
      <c r="E154" s="148" t="s">
        <v>13</v>
      </c>
      <c r="F154" s="260"/>
      <c r="G154" s="261"/>
    </row>
    <row r="155" spans="1:7" ht="53.25" customHeight="1" x14ac:dyDescent="0.7">
      <c r="A155" s="130">
        <v>46015</v>
      </c>
      <c r="B155" s="11">
        <v>46019</v>
      </c>
      <c r="C155" s="330">
        <v>260</v>
      </c>
      <c r="D155" s="330"/>
      <c r="E155" s="148" t="s">
        <v>13</v>
      </c>
      <c r="F155" s="260"/>
      <c r="G155" s="261"/>
    </row>
    <row r="156" spans="1:7" ht="53.25" customHeight="1" x14ac:dyDescent="0.7">
      <c r="A156" s="130">
        <v>46019</v>
      </c>
      <c r="B156" s="11">
        <v>46026</v>
      </c>
      <c r="C156" s="330">
        <v>360</v>
      </c>
      <c r="D156" s="330"/>
      <c r="E156" s="148" t="s">
        <v>13</v>
      </c>
      <c r="F156" s="260"/>
      <c r="G156" s="261"/>
    </row>
    <row r="157" spans="1:7" ht="53.25" customHeight="1" x14ac:dyDescent="0.7">
      <c r="A157" s="327" t="s">
        <v>375</v>
      </c>
      <c r="B157" s="328"/>
      <c r="C157" s="328"/>
      <c r="D157" s="328"/>
      <c r="E157" s="352"/>
      <c r="F157" s="609" t="s">
        <v>648</v>
      </c>
      <c r="G157" s="610"/>
    </row>
    <row r="158" spans="1:7" ht="53.25" customHeight="1" x14ac:dyDescent="0.7">
      <c r="A158" s="130">
        <v>45988</v>
      </c>
      <c r="B158" s="11">
        <v>45990</v>
      </c>
      <c r="C158" s="330" t="s">
        <v>668</v>
      </c>
      <c r="D158" s="330"/>
      <c r="E158" s="148" t="s">
        <v>13</v>
      </c>
      <c r="F158" s="609"/>
      <c r="G158" s="610"/>
    </row>
    <row r="159" spans="1:7" ht="53.25" customHeight="1" x14ac:dyDescent="0.7">
      <c r="A159" s="130">
        <v>45990</v>
      </c>
      <c r="B159" s="11">
        <v>45991</v>
      </c>
      <c r="C159" s="330">
        <v>410</v>
      </c>
      <c r="D159" s="330"/>
      <c r="E159" s="148" t="s">
        <v>13</v>
      </c>
      <c r="F159" s="609"/>
      <c r="G159" s="610"/>
    </row>
    <row r="160" spans="1:7" ht="53.25" customHeight="1" x14ac:dyDescent="0.7">
      <c r="A160" s="130">
        <v>45991</v>
      </c>
      <c r="B160" s="11">
        <v>45995</v>
      </c>
      <c r="C160" s="330">
        <v>260</v>
      </c>
      <c r="D160" s="330"/>
      <c r="E160" s="148" t="s">
        <v>13</v>
      </c>
      <c r="F160" s="609"/>
      <c r="G160" s="610"/>
    </row>
    <row r="161" spans="1:7" ht="53.25" customHeight="1" x14ac:dyDescent="0.7">
      <c r="A161" s="130">
        <v>45995</v>
      </c>
      <c r="B161" s="11">
        <v>45996</v>
      </c>
      <c r="C161" s="330">
        <v>410</v>
      </c>
      <c r="D161" s="330"/>
      <c r="E161" s="148" t="s">
        <v>13</v>
      </c>
      <c r="F161" s="260"/>
      <c r="G161" s="261"/>
    </row>
    <row r="162" spans="1:7" ht="53.25" customHeight="1" x14ac:dyDescent="0.7">
      <c r="A162" s="130">
        <v>45996</v>
      </c>
      <c r="B162" s="11">
        <v>46001</v>
      </c>
      <c r="C162" s="330">
        <v>280</v>
      </c>
      <c r="D162" s="330"/>
      <c r="E162" s="148" t="s">
        <v>13</v>
      </c>
      <c r="F162" s="260"/>
      <c r="G162" s="261"/>
    </row>
    <row r="163" spans="1:7" ht="53.25" customHeight="1" x14ac:dyDescent="0.7">
      <c r="A163" s="130">
        <v>46001</v>
      </c>
      <c r="B163" s="11">
        <v>46004</v>
      </c>
      <c r="C163" s="330">
        <v>340</v>
      </c>
      <c r="D163" s="330"/>
      <c r="E163" s="148" t="s">
        <v>13</v>
      </c>
      <c r="F163" s="260"/>
      <c r="G163" s="261"/>
    </row>
    <row r="164" spans="1:7" ht="53.25" customHeight="1" x14ac:dyDescent="0.7">
      <c r="A164" s="130">
        <v>46004</v>
      </c>
      <c r="B164" s="11">
        <v>46015</v>
      </c>
      <c r="C164" s="330">
        <v>240</v>
      </c>
      <c r="D164" s="330"/>
      <c r="E164" s="148" t="s">
        <v>13</v>
      </c>
      <c r="F164" s="260"/>
      <c r="G164" s="261"/>
    </row>
    <row r="165" spans="1:7" ht="53.25" customHeight="1" x14ac:dyDescent="0.7">
      <c r="A165" s="130">
        <v>46015</v>
      </c>
      <c r="B165" s="11">
        <v>46019</v>
      </c>
      <c r="C165" s="330">
        <v>280</v>
      </c>
      <c r="D165" s="330"/>
      <c r="E165" s="148" t="s">
        <v>13</v>
      </c>
      <c r="F165" s="260"/>
      <c r="G165" s="261"/>
    </row>
    <row r="166" spans="1:7" ht="53.25" customHeight="1" x14ac:dyDescent="0.7">
      <c r="A166" s="130">
        <v>46019</v>
      </c>
      <c r="B166" s="11">
        <v>46026</v>
      </c>
      <c r="C166" s="330">
        <v>380</v>
      </c>
      <c r="D166" s="330"/>
      <c r="E166" s="148" t="s">
        <v>13</v>
      </c>
      <c r="F166" s="260"/>
      <c r="G166" s="261"/>
    </row>
    <row r="167" spans="1:7" ht="53.25" customHeight="1" x14ac:dyDescent="0.7">
      <c r="A167" s="327" t="s">
        <v>355</v>
      </c>
      <c r="B167" s="328"/>
      <c r="C167" s="328"/>
      <c r="D167" s="328"/>
      <c r="E167" s="352"/>
      <c r="F167" s="260"/>
      <c r="G167" s="261"/>
    </row>
    <row r="168" spans="1:7" ht="53.25" customHeight="1" x14ac:dyDescent="0.7">
      <c r="A168" s="130">
        <v>45988</v>
      </c>
      <c r="B168" s="11">
        <v>45990</v>
      </c>
      <c r="C168" s="330" t="s">
        <v>668</v>
      </c>
      <c r="D168" s="330"/>
      <c r="E168" s="148" t="s">
        <v>13</v>
      </c>
      <c r="F168" s="262"/>
      <c r="G168" s="263"/>
    </row>
    <row r="169" spans="1:7" ht="53.25" customHeight="1" x14ac:dyDescent="0.7">
      <c r="A169" s="130">
        <v>45990</v>
      </c>
      <c r="B169" s="11">
        <v>45991</v>
      </c>
      <c r="C169" s="330">
        <v>430</v>
      </c>
      <c r="D169" s="330"/>
      <c r="E169" s="148" t="s">
        <v>13</v>
      </c>
      <c r="F169" s="262"/>
      <c r="G169" s="263"/>
    </row>
    <row r="170" spans="1:7" ht="53.25" customHeight="1" x14ac:dyDescent="0.7">
      <c r="A170" s="130">
        <v>45991</v>
      </c>
      <c r="B170" s="11">
        <v>45995</v>
      </c>
      <c r="C170" s="330">
        <v>280</v>
      </c>
      <c r="D170" s="330"/>
      <c r="E170" s="148" t="s">
        <v>13</v>
      </c>
      <c r="F170" s="262"/>
      <c r="G170" s="263"/>
    </row>
    <row r="171" spans="1:7" ht="53.25" customHeight="1" x14ac:dyDescent="0.7">
      <c r="A171" s="130">
        <v>45995</v>
      </c>
      <c r="B171" s="11">
        <v>45996</v>
      </c>
      <c r="C171" s="330">
        <v>430</v>
      </c>
      <c r="D171" s="330"/>
      <c r="E171" s="148" t="s">
        <v>13</v>
      </c>
      <c r="F171" s="262"/>
      <c r="G171" s="263"/>
    </row>
    <row r="172" spans="1:7" ht="53.25" customHeight="1" x14ac:dyDescent="0.7">
      <c r="A172" s="130">
        <v>45996</v>
      </c>
      <c r="B172" s="11">
        <v>46001</v>
      </c>
      <c r="C172" s="330">
        <v>300</v>
      </c>
      <c r="D172" s="330"/>
      <c r="E172" s="148" t="s">
        <v>13</v>
      </c>
      <c r="F172" s="262"/>
      <c r="G172" s="263"/>
    </row>
    <row r="173" spans="1:7" ht="53.25" customHeight="1" x14ac:dyDescent="0.7">
      <c r="A173" s="130">
        <v>46001</v>
      </c>
      <c r="B173" s="11">
        <v>46004</v>
      </c>
      <c r="C173" s="330">
        <v>360</v>
      </c>
      <c r="D173" s="330"/>
      <c r="E173" s="148" t="s">
        <v>13</v>
      </c>
      <c r="F173" s="262"/>
      <c r="G173" s="263"/>
    </row>
    <row r="174" spans="1:7" ht="53.25" customHeight="1" x14ac:dyDescent="0.7">
      <c r="A174" s="130">
        <v>46004</v>
      </c>
      <c r="B174" s="11">
        <v>46015</v>
      </c>
      <c r="C174" s="330">
        <v>260</v>
      </c>
      <c r="D174" s="330"/>
      <c r="E174" s="148" t="s">
        <v>13</v>
      </c>
      <c r="F174" s="262"/>
      <c r="G174" s="263"/>
    </row>
    <row r="175" spans="1:7" ht="53.25" customHeight="1" x14ac:dyDescent="0.7">
      <c r="A175" s="130">
        <v>46015</v>
      </c>
      <c r="B175" s="11">
        <v>46019</v>
      </c>
      <c r="C175" s="330">
        <v>300</v>
      </c>
      <c r="D175" s="330"/>
      <c r="E175" s="148" t="s">
        <v>13</v>
      </c>
      <c r="F175" s="262"/>
      <c r="G175" s="263"/>
    </row>
    <row r="176" spans="1:7" ht="53.25" customHeight="1" x14ac:dyDescent="0.7">
      <c r="A176" s="130">
        <v>46019</v>
      </c>
      <c r="B176" s="11">
        <v>46026</v>
      </c>
      <c r="C176" s="330">
        <v>400</v>
      </c>
      <c r="D176" s="330"/>
      <c r="E176" s="148" t="s">
        <v>13</v>
      </c>
      <c r="F176" s="262"/>
      <c r="G176" s="263"/>
    </row>
    <row r="177" spans="1:7" ht="60.75" customHeight="1" x14ac:dyDescent="0.7">
      <c r="A177" s="355" t="s">
        <v>8</v>
      </c>
      <c r="B177" s="356"/>
      <c r="C177" s="356"/>
      <c r="D177" s="356"/>
      <c r="E177" s="381"/>
      <c r="F177" s="62"/>
      <c r="G177" s="22"/>
    </row>
    <row r="178" spans="1:7" ht="54.75" customHeight="1" x14ac:dyDescent="0.7">
      <c r="A178" s="327" t="s">
        <v>187</v>
      </c>
      <c r="B178" s="328"/>
      <c r="C178" s="328"/>
      <c r="D178" s="328"/>
      <c r="E178" s="352"/>
      <c r="F178" s="62"/>
      <c r="G178" s="22"/>
    </row>
    <row r="179" spans="1:7" ht="54.75" customHeight="1" x14ac:dyDescent="0.7">
      <c r="A179" s="130">
        <v>45988</v>
      </c>
      <c r="B179" s="11">
        <v>45990</v>
      </c>
      <c r="C179" s="330" t="s">
        <v>668</v>
      </c>
      <c r="D179" s="330"/>
      <c r="E179" s="148" t="s">
        <v>13</v>
      </c>
      <c r="F179" s="62"/>
      <c r="G179" s="22"/>
    </row>
    <row r="180" spans="1:7" ht="54.75" customHeight="1" x14ac:dyDescent="0.7">
      <c r="A180" s="130">
        <v>45990</v>
      </c>
      <c r="B180" s="11">
        <v>45991</v>
      </c>
      <c r="C180" s="148">
        <f>20+C149</f>
        <v>410</v>
      </c>
      <c r="D180" s="148">
        <f>40+C149</f>
        <v>430</v>
      </c>
      <c r="E180" s="148" t="s">
        <v>13</v>
      </c>
      <c r="F180" s="62"/>
      <c r="G180" s="22"/>
    </row>
    <row r="181" spans="1:7" ht="54.75" customHeight="1" x14ac:dyDescent="0.7">
      <c r="A181" s="130">
        <v>45991</v>
      </c>
      <c r="B181" s="11">
        <v>45995</v>
      </c>
      <c r="C181" s="148">
        <f>20+C150</f>
        <v>260</v>
      </c>
      <c r="D181" s="148">
        <f>40+C150</f>
        <v>280</v>
      </c>
      <c r="E181" s="148" t="s">
        <v>13</v>
      </c>
      <c r="F181" s="62"/>
      <c r="G181" s="22"/>
    </row>
    <row r="182" spans="1:7" ht="54.75" customHeight="1" x14ac:dyDescent="0.7">
      <c r="A182" s="130">
        <v>45995</v>
      </c>
      <c r="B182" s="11">
        <v>45996</v>
      </c>
      <c r="C182" s="148">
        <f>20+C151</f>
        <v>410</v>
      </c>
      <c r="D182" s="148">
        <f>40+C151</f>
        <v>430</v>
      </c>
      <c r="E182" s="148" t="s">
        <v>13</v>
      </c>
      <c r="F182" s="62"/>
      <c r="G182" s="22"/>
    </row>
    <row r="183" spans="1:7" ht="54.75" customHeight="1" x14ac:dyDescent="0.7">
      <c r="A183" s="130">
        <v>45996</v>
      </c>
      <c r="B183" s="11">
        <v>46001</v>
      </c>
      <c r="C183" s="148">
        <f>20+C152</f>
        <v>280</v>
      </c>
      <c r="D183" s="148">
        <f>40+C152</f>
        <v>300</v>
      </c>
      <c r="E183" s="148" t="s">
        <v>13</v>
      </c>
      <c r="F183" s="62"/>
      <c r="G183" s="22"/>
    </row>
    <row r="184" spans="1:7" ht="54.75" customHeight="1" x14ac:dyDescent="0.7">
      <c r="A184" s="130">
        <v>46001</v>
      </c>
      <c r="B184" s="11">
        <v>46004</v>
      </c>
      <c r="C184" s="148">
        <f>20+C153</f>
        <v>340</v>
      </c>
      <c r="D184" s="148">
        <f>40+C153</f>
        <v>360</v>
      </c>
      <c r="E184" s="148" t="s">
        <v>13</v>
      </c>
      <c r="F184" s="62"/>
      <c r="G184" s="22"/>
    </row>
    <row r="185" spans="1:7" ht="54.75" customHeight="1" x14ac:dyDescent="0.7">
      <c r="A185" s="130">
        <v>46004</v>
      </c>
      <c r="B185" s="11">
        <v>46015</v>
      </c>
      <c r="C185" s="148">
        <f>20+C154</f>
        <v>240</v>
      </c>
      <c r="D185" s="148">
        <f>40+C154</f>
        <v>260</v>
      </c>
      <c r="E185" s="148" t="s">
        <v>13</v>
      </c>
      <c r="F185" s="62"/>
      <c r="G185" s="22"/>
    </row>
    <row r="186" spans="1:7" ht="54.75" customHeight="1" x14ac:dyDescent="0.7">
      <c r="A186" s="130">
        <v>46015</v>
      </c>
      <c r="B186" s="11">
        <v>46019</v>
      </c>
      <c r="C186" s="148">
        <f>20+C155</f>
        <v>280</v>
      </c>
      <c r="D186" s="148">
        <f>40+C155</f>
        <v>300</v>
      </c>
      <c r="E186" s="148" t="s">
        <v>13</v>
      </c>
      <c r="F186" s="62"/>
      <c r="G186" s="22"/>
    </row>
    <row r="187" spans="1:7" ht="54.75" customHeight="1" x14ac:dyDescent="0.7">
      <c r="A187" s="130">
        <v>46019</v>
      </c>
      <c r="B187" s="11">
        <v>46026</v>
      </c>
      <c r="C187" s="148">
        <f>20+C156</f>
        <v>380</v>
      </c>
      <c r="D187" s="148">
        <f>40+C156</f>
        <v>400</v>
      </c>
      <c r="E187" s="148" t="s">
        <v>13</v>
      </c>
      <c r="F187" s="62"/>
      <c r="G187" s="22"/>
    </row>
    <row r="188" spans="1:7" ht="54.75" customHeight="1" x14ac:dyDescent="0.7">
      <c r="A188" s="327" t="s">
        <v>375</v>
      </c>
      <c r="B188" s="328"/>
      <c r="C188" s="328"/>
      <c r="D188" s="328"/>
      <c r="E188" s="352"/>
      <c r="F188" s="62"/>
      <c r="G188" s="22"/>
    </row>
    <row r="189" spans="1:7" ht="54.75" customHeight="1" x14ac:dyDescent="0.7">
      <c r="A189" s="130">
        <v>45988</v>
      </c>
      <c r="B189" s="11">
        <v>45990</v>
      </c>
      <c r="C189" s="330" t="s">
        <v>668</v>
      </c>
      <c r="D189" s="330"/>
      <c r="E189" s="143" t="s">
        <v>13</v>
      </c>
      <c r="F189" s="62"/>
      <c r="G189" s="22"/>
    </row>
    <row r="190" spans="1:7" ht="54.75" customHeight="1" x14ac:dyDescent="0.7">
      <c r="A190" s="130">
        <v>45990</v>
      </c>
      <c r="B190" s="11">
        <v>45991</v>
      </c>
      <c r="C190" s="148">
        <f>20+C159</f>
        <v>430</v>
      </c>
      <c r="D190" s="148">
        <f>40+C159</f>
        <v>450</v>
      </c>
      <c r="E190" s="143" t="s">
        <v>13</v>
      </c>
      <c r="F190" s="62"/>
      <c r="G190" s="22"/>
    </row>
    <row r="191" spans="1:7" ht="54.75" customHeight="1" x14ac:dyDescent="0.7">
      <c r="A191" s="130">
        <v>45991</v>
      </c>
      <c r="B191" s="11">
        <v>45995</v>
      </c>
      <c r="C191" s="148">
        <f>20+C160</f>
        <v>280</v>
      </c>
      <c r="D191" s="148">
        <f>40+C160</f>
        <v>300</v>
      </c>
      <c r="E191" s="143" t="s">
        <v>13</v>
      </c>
      <c r="F191" s="62"/>
      <c r="G191" s="22"/>
    </row>
    <row r="192" spans="1:7" ht="54.75" customHeight="1" x14ac:dyDescent="0.7">
      <c r="A192" s="130">
        <v>45995</v>
      </c>
      <c r="B192" s="11">
        <v>45996</v>
      </c>
      <c r="C192" s="148">
        <f>20+C161</f>
        <v>430</v>
      </c>
      <c r="D192" s="148">
        <f>40+C161</f>
        <v>450</v>
      </c>
      <c r="E192" s="143" t="s">
        <v>13</v>
      </c>
      <c r="F192" s="62"/>
      <c r="G192" s="22"/>
    </row>
    <row r="193" spans="1:7" ht="54.75" customHeight="1" x14ac:dyDescent="0.7">
      <c r="A193" s="130">
        <v>45996</v>
      </c>
      <c r="B193" s="11">
        <v>46001</v>
      </c>
      <c r="C193" s="148">
        <f>20+C162</f>
        <v>300</v>
      </c>
      <c r="D193" s="148">
        <f>40+C162</f>
        <v>320</v>
      </c>
      <c r="E193" s="143" t="s">
        <v>13</v>
      </c>
      <c r="F193" s="62"/>
      <c r="G193" s="22"/>
    </row>
    <row r="194" spans="1:7" ht="54.75" customHeight="1" x14ac:dyDescent="0.7">
      <c r="A194" s="130">
        <v>46001</v>
      </c>
      <c r="B194" s="11">
        <v>46004</v>
      </c>
      <c r="C194" s="148">
        <f>20+C163</f>
        <v>360</v>
      </c>
      <c r="D194" s="148">
        <f>40+C163</f>
        <v>380</v>
      </c>
      <c r="E194" s="143" t="s">
        <v>13</v>
      </c>
      <c r="F194" s="62"/>
      <c r="G194" s="22"/>
    </row>
    <row r="195" spans="1:7" ht="54.75" customHeight="1" x14ac:dyDescent="0.7">
      <c r="A195" s="130">
        <v>46004</v>
      </c>
      <c r="B195" s="11">
        <v>46015</v>
      </c>
      <c r="C195" s="148">
        <f>20+C164</f>
        <v>260</v>
      </c>
      <c r="D195" s="148">
        <f>40+C164</f>
        <v>280</v>
      </c>
      <c r="E195" s="143" t="s">
        <v>13</v>
      </c>
      <c r="F195" s="62"/>
      <c r="G195" s="22"/>
    </row>
    <row r="196" spans="1:7" ht="54.75" customHeight="1" x14ac:dyDescent="0.7">
      <c r="A196" s="130">
        <v>46015</v>
      </c>
      <c r="B196" s="11">
        <v>46019</v>
      </c>
      <c r="C196" s="148">
        <f>20+C165</f>
        <v>300</v>
      </c>
      <c r="D196" s="148">
        <f>40+C165</f>
        <v>320</v>
      </c>
      <c r="E196" s="143" t="s">
        <v>13</v>
      </c>
      <c r="F196" s="62"/>
      <c r="G196" s="22"/>
    </row>
    <row r="197" spans="1:7" ht="54.75" customHeight="1" x14ac:dyDescent="0.7">
      <c r="A197" s="130">
        <v>46019</v>
      </c>
      <c r="B197" s="11">
        <v>46026</v>
      </c>
      <c r="C197" s="148">
        <f>20+C166</f>
        <v>400</v>
      </c>
      <c r="D197" s="148">
        <f>40+C166</f>
        <v>420</v>
      </c>
      <c r="E197" s="143" t="s">
        <v>13</v>
      </c>
      <c r="F197" s="62"/>
      <c r="G197" s="22"/>
    </row>
    <row r="198" spans="1:7" ht="54.75" customHeight="1" x14ac:dyDescent="0.7">
      <c r="A198" s="327" t="s">
        <v>355</v>
      </c>
      <c r="B198" s="328"/>
      <c r="C198" s="328"/>
      <c r="D198" s="328"/>
      <c r="E198" s="352"/>
      <c r="F198" s="62"/>
      <c r="G198" s="22"/>
    </row>
    <row r="199" spans="1:7" ht="54.75" customHeight="1" x14ac:dyDescent="0.7">
      <c r="A199" s="130">
        <v>45988</v>
      </c>
      <c r="B199" s="11">
        <v>45990</v>
      </c>
      <c r="C199" s="330" t="s">
        <v>668</v>
      </c>
      <c r="D199" s="330"/>
      <c r="E199" s="148" t="s">
        <v>13</v>
      </c>
      <c r="F199" s="62"/>
      <c r="G199" s="22"/>
    </row>
    <row r="200" spans="1:7" ht="54.75" customHeight="1" x14ac:dyDescent="0.7">
      <c r="A200" s="130">
        <v>45990</v>
      </c>
      <c r="B200" s="11">
        <v>45991</v>
      </c>
      <c r="C200" s="148">
        <f>20+C169</f>
        <v>450</v>
      </c>
      <c r="D200" s="148">
        <f>40+C169</f>
        <v>470</v>
      </c>
      <c r="E200" s="148" t="s">
        <v>13</v>
      </c>
      <c r="F200" s="62"/>
      <c r="G200" s="22"/>
    </row>
    <row r="201" spans="1:7" ht="54.75" customHeight="1" x14ac:dyDescent="0.7">
      <c r="A201" s="130">
        <v>45991</v>
      </c>
      <c r="B201" s="11">
        <v>45995</v>
      </c>
      <c r="C201" s="148">
        <f>20+C170</f>
        <v>300</v>
      </c>
      <c r="D201" s="148">
        <f>40+C170</f>
        <v>320</v>
      </c>
      <c r="E201" s="148" t="s">
        <v>13</v>
      </c>
      <c r="F201" s="62"/>
      <c r="G201" s="22"/>
    </row>
    <row r="202" spans="1:7" ht="54.75" customHeight="1" x14ac:dyDescent="0.7">
      <c r="A202" s="130">
        <v>45995</v>
      </c>
      <c r="B202" s="11">
        <v>45996</v>
      </c>
      <c r="C202" s="148">
        <f>20+C171</f>
        <v>450</v>
      </c>
      <c r="D202" s="148">
        <f>40+C171</f>
        <v>470</v>
      </c>
      <c r="E202" s="148" t="s">
        <v>13</v>
      </c>
      <c r="F202" s="62"/>
      <c r="G202" s="22"/>
    </row>
    <row r="203" spans="1:7" ht="54.75" customHeight="1" x14ac:dyDescent="0.7">
      <c r="A203" s="130">
        <v>45996</v>
      </c>
      <c r="B203" s="11">
        <v>46001</v>
      </c>
      <c r="C203" s="148">
        <f>20+C172</f>
        <v>320</v>
      </c>
      <c r="D203" s="148">
        <f>40+C172</f>
        <v>340</v>
      </c>
      <c r="E203" s="148" t="s">
        <v>13</v>
      </c>
      <c r="F203" s="62"/>
      <c r="G203" s="22"/>
    </row>
    <row r="204" spans="1:7" ht="54.75" customHeight="1" x14ac:dyDescent="0.7">
      <c r="A204" s="130">
        <v>46001</v>
      </c>
      <c r="B204" s="11">
        <v>46004</v>
      </c>
      <c r="C204" s="148">
        <f>20+C173</f>
        <v>380</v>
      </c>
      <c r="D204" s="148">
        <f>40+C173</f>
        <v>400</v>
      </c>
      <c r="E204" s="148" t="s">
        <v>13</v>
      </c>
      <c r="F204" s="62"/>
      <c r="G204" s="22"/>
    </row>
    <row r="205" spans="1:7" ht="54.75" customHeight="1" x14ac:dyDescent="0.7">
      <c r="A205" s="130">
        <v>46004</v>
      </c>
      <c r="B205" s="11">
        <v>46015</v>
      </c>
      <c r="C205" s="148">
        <f>20+C174</f>
        <v>280</v>
      </c>
      <c r="D205" s="148">
        <f>40+C174</f>
        <v>300</v>
      </c>
      <c r="E205" s="148" t="s">
        <v>13</v>
      </c>
      <c r="F205" s="62"/>
      <c r="G205" s="22"/>
    </row>
    <row r="206" spans="1:7" ht="54.75" customHeight="1" x14ac:dyDescent="0.7">
      <c r="A206" s="130">
        <v>46015</v>
      </c>
      <c r="B206" s="11">
        <v>46019</v>
      </c>
      <c r="C206" s="148">
        <f>20+C175</f>
        <v>320</v>
      </c>
      <c r="D206" s="148">
        <f>40+C175</f>
        <v>340</v>
      </c>
      <c r="E206" s="148" t="s">
        <v>13</v>
      </c>
      <c r="F206" s="62"/>
      <c r="G206" s="22"/>
    </row>
    <row r="207" spans="1:7" ht="54.75" customHeight="1" x14ac:dyDescent="0.7">
      <c r="A207" s="130">
        <v>46019</v>
      </c>
      <c r="B207" s="11">
        <v>46026</v>
      </c>
      <c r="C207" s="148">
        <f>20+C176</f>
        <v>420</v>
      </c>
      <c r="D207" s="148">
        <f>40+C176</f>
        <v>440</v>
      </c>
      <c r="E207" s="148" t="s">
        <v>13</v>
      </c>
      <c r="F207" s="62"/>
      <c r="G207" s="22"/>
    </row>
    <row r="208" spans="1:7" ht="54.75" customHeight="1" x14ac:dyDescent="0.7">
      <c r="A208" s="327" t="s">
        <v>511</v>
      </c>
      <c r="B208" s="328"/>
      <c r="C208" s="328"/>
      <c r="D208" s="328"/>
      <c r="E208" s="352"/>
      <c r="F208" s="62"/>
      <c r="G208" s="22"/>
    </row>
    <row r="209" spans="1:7" ht="54.75" customHeight="1" x14ac:dyDescent="0.7">
      <c r="A209" s="130">
        <v>45988</v>
      </c>
      <c r="B209" s="11">
        <v>45990</v>
      </c>
      <c r="C209" s="330">
        <v>620</v>
      </c>
      <c r="D209" s="330"/>
      <c r="E209" s="148" t="s">
        <v>13</v>
      </c>
      <c r="F209" s="62"/>
      <c r="G209" s="22"/>
    </row>
    <row r="210" spans="1:7" ht="54.75" customHeight="1" x14ac:dyDescent="0.7">
      <c r="A210" s="130">
        <v>45990</v>
      </c>
      <c r="B210" s="11">
        <v>45991</v>
      </c>
      <c r="C210" s="330">
        <v>450</v>
      </c>
      <c r="D210" s="330"/>
      <c r="E210" s="148" t="s">
        <v>13</v>
      </c>
      <c r="F210" s="62"/>
      <c r="G210" s="22"/>
    </row>
    <row r="211" spans="1:7" ht="54.75" customHeight="1" x14ac:dyDescent="0.7">
      <c r="A211" s="130">
        <v>45991</v>
      </c>
      <c r="B211" s="11">
        <v>45995</v>
      </c>
      <c r="C211" s="330">
        <v>300</v>
      </c>
      <c r="D211" s="330"/>
      <c r="E211" s="148" t="s">
        <v>13</v>
      </c>
      <c r="F211" s="62"/>
      <c r="G211" s="22"/>
    </row>
    <row r="212" spans="1:7" ht="54.75" customHeight="1" x14ac:dyDescent="0.7">
      <c r="A212" s="130">
        <v>45995</v>
      </c>
      <c r="B212" s="11">
        <v>45996</v>
      </c>
      <c r="C212" s="330">
        <v>450</v>
      </c>
      <c r="D212" s="330"/>
      <c r="E212" s="148" t="s">
        <v>13</v>
      </c>
      <c r="F212" s="62"/>
      <c r="G212" s="22"/>
    </row>
    <row r="213" spans="1:7" ht="54.75" customHeight="1" x14ac:dyDescent="0.7">
      <c r="A213" s="130">
        <v>45996</v>
      </c>
      <c r="B213" s="11">
        <v>46001</v>
      </c>
      <c r="C213" s="330">
        <v>320</v>
      </c>
      <c r="D213" s="330"/>
      <c r="E213" s="148" t="s">
        <v>13</v>
      </c>
      <c r="F213" s="62"/>
      <c r="G213" s="22"/>
    </row>
    <row r="214" spans="1:7" ht="54.75" customHeight="1" x14ac:dyDescent="0.7">
      <c r="A214" s="130">
        <v>46001</v>
      </c>
      <c r="B214" s="11">
        <v>46004</v>
      </c>
      <c r="C214" s="330">
        <v>380</v>
      </c>
      <c r="D214" s="330"/>
      <c r="E214" s="148" t="s">
        <v>13</v>
      </c>
      <c r="F214" s="62"/>
      <c r="G214" s="22"/>
    </row>
    <row r="215" spans="1:7" ht="54.75" customHeight="1" x14ac:dyDescent="0.7">
      <c r="A215" s="130">
        <v>46004</v>
      </c>
      <c r="B215" s="11">
        <v>46015</v>
      </c>
      <c r="C215" s="330">
        <v>280</v>
      </c>
      <c r="D215" s="330"/>
      <c r="E215" s="148" t="s">
        <v>13</v>
      </c>
      <c r="F215" s="62"/>
      <c r="G215" s="22"/>
    </row>
    <row r="216" spans="1:7" ht="54.75" customHeight="1" x14ac:dyDescent="0.7">
      <c r="A216" s="130">
        <v>46015</v>
      </c>
      <c r="B216" s="11">
        <v>46019</v>
      </c>
      <c r="C216" s="330">
        <v>320</v>
      </c>
      <c r="D216" s="330"/>
      <c r="E216" s="148" t="s">
        <v>13</v>
      </c>
      <c r="F216" s="62"/>
      <c r="G216" s="22"/>
    </row>
    <row r="217" spans="1:7" ht="54.75" customHeight="1" x14ac:dyDescent="0.7">
      <c r="A217" s="130">
        <v>46019</v>
      </c>
      <c r="B217" s="11">
        <v>46026</v>
      </c>
      <c r="C217" s="330">
        <v>420</v>
      </c>
      <c r="D217" s="330"/>
      <c r="E217" s="148" t="s">
        <v>13</v>
      </c>
      <c r="F217" s="62"/>
      <c r="G217" s="22"/>
    </row>
    <row r="218" spans="1:7" ht="54.75" customHeight="1" x14ac:dyDescent="0.7">
      <c r="A218" s="327" t="s">
        <v>514</v>
      </c>
      <c r="B218" s="328"/>
      <c r="C218" s="328"/>
      <c r="D218" s="328"/>
      <c r="E218" s="352"/>
      <c r="F218" s="62"/>
      <c r="G218" s="22"/>
    </row>
    <row r="219" spans="1:7" ht="54.75" customHeight="1" x14ac:dyDescent="0.7">
      <c r="A219" s="130">
        <v>45988</v>
      </c>
      <c r="B219" s="11">
        <v>45990</v>
      </c>
      <c r="C219" s="330">
        <v>680</v>
      </c>
      <c r="D219" s="330"/>
      <c r="E219" s="148" t="s">
        <v>13</v>
      </c>
      <c r="F219" s="62"/>
      <c r="G219" s="22"/>
    </row>
    <row r="220" spans="1:7" ht="54.75" customHeight="1" x14ac:dyDescent="0.7">
      <c r="A220" s="130">
        <v>45990</v>
      </c>
      <c r="B220" s="11">
        <v>45991</v>
      </c>
      <c r="C220" s="330">
        <v>510</v>
      </c>
      <c r="D220" s="330"/>
      <c r="E220" s="148" t="s">
        <v>13</v>
      </c>
      <c r="F220" s="62"/>
      <c r="G220" s="22"/>
    </row>
    <row r="221" spans="1:7" ht="54.75" customHeight="1" x14ac:dyDescent="0.7">
      <c r="A221" s="130">
        <v>45991</v>
      </c>
      <c r="B221" s="11">
        <v>45995</v>
      </c>
      <c r="C221" s="330">
        <v>360</v>
      </c>
      <c r="D221" s="330"/>
      <c r="E221" s="148" t="s">
        <v>13</v>
      </c>
      <c r="F221" s="62"/>
      <c r="G221" s="22"/>
    </row>
    <row r="222" spans="1:7" ht="54.75" customHeight="1" x14ac:dyDescent="0.7">
      <c r="A222" s="130">
        <v>45995</v>
      </c>
      <c r="B222" s="11">
        <v>45996</v>
      </c>
      <c r="C222" s="330">
        <v>510</v>
      </c>
      <c r="D222" s="330"/>
      <c r="E222" s="148" t="s">
        <v>13</v>
      </c>
      <c r="F222" s="62"/>
      <c r="G222" s="22"/>
    </row>
    <row r="223" spans="1:7" ht="54.75" customHeight="1" x14ac:dyDescent="0.7">
      <c r="A223" s="130">
        <v>45996</v>
      </c>
      <c r="B223" s="11">
        <v>46001</v>
      </c>
      <c r="C223" s="330">
        <v>380</v>
      </c>
      <c r="D223" s="330"/>
      <c r="E223" s="148" t="s">
        <v>13</v>
      </c>
      <c r="F223" s="62"/>
      <c r="G223" s="22"/>
    </row>
    <row r="224" spans="1:7" ht="54.75" customHeight="1" x14ac:dyDescent="0.7">
      <c r="A224" s="130">
        <v>46001</v>
      </c>
      <c r="B224" s="11">
        <v>46004</v>
      </c>
      <c r="C224" s="330">
        <v>440</v>
      </c>
      <c r="D224" s="330"/>
      <c r="E224" s="148" t="s">
        <v>13</v>
      </c>
      <c r="F224" s="62"/>
      <c r="G224" s="22"/>
    </row>
    <row r="225" spans="1:7" ht="54.75" customHeight="1" x14ac:dyDescent="0.7">
      <c r="A225" s="130">
        <v>46004</v>
      </c>
      <c r="B225" s="11">
        <v>46015</v>
      </c>
      <c r="C225" s="330">
        <v>340</v>
      </c>
      <c r="D225" s="330"/>
      <c r="E225" s="148" t="s">
        <v>13</v>
      </c>
      <c r="F225" s="62"/>
      <c r="G225" s="22"/>
    </row>
    <row r="226" spans="1:7" ht="54.75" customHeight="1" x14ac:dyDescent="0.7">
      <c r="A226" s="130">
        <v>46015</v>
      </c>
      <c r="B226" s="11">
        <v>46019</v>
      </c>
      <c r="C226" s="330">
        <v>380</v>
      </c>
      <c r="D226" s="330"/>
      <c r="E226" s="148" t="s">
        <v>13</v>
      </c>
      <c r="F226" s="62"/>
      <c r="G226" s="22"/>
    </row>
    <row r="227" spans="1:7" ht="54.75" customHeight="1" x14ac:dyDescent="0.7">
      <c r="A227" s="130">
        <v>46019</v>
      </c>
      <c r="B227" s="11">
        <v>46026</v>
      </c>
      <c r="C227" s="330">
        <v>480</v>
      </c>
      <c r="D227" s="330"/>
      <c r="E227" s="148" t="s">
        <v>13</v>
      </c>
      <c r="F227" s="62"/>
      <c r="G227" s="22"/>
    </row>
    <row r="228" spans="1:7" ht="54.75" customHeight="1" x14ac:dyDescent="0.7">
      <c r="A228" s="327" t="s">
        <v>510</v>
      </c>
      <c r="B228" s="328"/>
      <c r="C228" s="328"/>
      <c r="D228" s="328"/>
      <c r="E228" s="328"/>
      <c r="F228" s="62"/>
      <c r="G228" s="22"/>
    </row>
    <row r="229" spans="1:7" ht="54.75" customHeight="1" x14ac:dyDescent="0.7">
      <c r="A229" s="130">
        <v>45988</v>
      </c>
      <c r="B229" s="11">
        <v>45990</v>
      </c>
      <c r="C229" s="330">
        <f>90+C219</f>
        <v>770</v>
      </c>
      <c r="D229" s="330"/>
      <c r="E229" s="148" t="s">
        <v>13</v>
      </c>
      <c r="F229" s="62"/>
      <c r="G229" s="22"/>
    </row>
    <row r="230" spans="1:7" ht="54.75" customHeight="1" x14ac:dyDescent="0.7">
      <c r="A230" s="130">
        <v>45990</v>
      </c>
      <c r="B230" s="11">
        <v>45991</v>
      </c>
      <c r="C230" s="330">
        <f>90+C220</f>
        <v>600</v>
      </c>
      <c r="D230" s="330"/>
      <c r="E230" s="148" t="s">
        <v>13</v>
      </c>
      <c r="F230" s="62"/>
      <c r="G230" s="22"/>
    </row>
    <row r="231" spans="1:7" ht="54.75" customHeight="1" x14ac:dyDescent="0.7">
      <c r="A231" s="130">
        <v>45991</v>
      </c>
      <c r="B231" s="11">
        <v>45995</v>
      </c>
      <c r="C231" s="330">
        <f>90+C221</f>
        <v>450</v>
      </c>
      <c r="D231" s="330"/>
      <c r="E231" s="148" t="s">
        <v>13</v>
      </c>
      <c r="F231" s="62"/>
      <c r="G231" s="22"/>
    </row>
    <row r="232" spans="1:7" ht="54.75" customHeight="1" x14ac:dyDescent="0.7">
      <c r="A232" s="130">
        <v>45995</v>
      </c>
      <c r="B232" s="11">
        <v>45996</v>
      </c>
      <c r="C232" s="330">
        <f>90+C222</f>
        <v>600</v>
      </c>
      <c r="D232" s="330"/>
      <c r="E232" s="148" t="s">
        <v>13</v>
      </c>
      <c r="F232" s="62"/>
      <c r="G232" s="22"/>
    </row>
    <row r="233" spans="1:7" ht="54.75" customHeight="1" x14ac:dyDescent="0.7">
      <c r="A233" s="130">
        <v>45996</v>
      </c>
      <c r="B233" s="11">
        <v>46001</v>
      </c>
      <c r="C233" s="330">
        <f>90+C223</f>
        <v>470</v>
      </c>
      <c r="D233" s="330"/>
      <c r="E233" s="148" t="s">
        <v>13</v>
      </c>
      <c r="F233" s="62"/>
      <c r="G233" s="22"/>
    </row>
    <row r="234" spans="1:7" ht="54.75" customHeight="1" x14ac:dyDescent="0.7">
      <c r="A234" s="130">
        <v>46001</v>
      </c>
      <c r="B234" s="11">
        <v>46004</v>
      </c>
      <c r="C234" s="330">
        <f>90+C224</f>
        <v>530</v>
      </c>
      <c r="D234" s="330"/>
      <c r="E234" s="148" t="s">
        <v>13</v>
      </c>
      <c r="F234" s="62"/>
      <c r="G234" s="22"/>
    </row>
    <row r="235" spans="1:7" ht="54.75" customHeight="1" x14ac:dyDescent="0.7">
      <c r="A235" s="130">
        <v>46004</v>
      </c>
      <c r="B235" s="11">
        <v>46015</v>
      </c>
      <c r="C235" s="330">
        <f>90+C225</f>
        <v>430</v>
      </c>
      <c r="D235" s="330"/>
      <c r="E235" s="148" t="s">
        <v>13</v>
      </c>
      <c r="F235" s="62"/>
      <c r="G235" s="22"/>
    </row>
    <row r="236" spans="1:7" ht="54.75" customHeight="1" x14ac:dyDescent="0.7">
      <c r="A236" s="130">
        <v>46015</v>
      </c>
      <c r="B236" s="11">
        <v>46019</v>
      </c>
      <c r="C236" s="330">
        <f>90+C226</f>
        <v>470</v>
      </c>
      <c r="D236" s="330"/>
      <c r="E236" s="148" t="s">
        <v>13</v>
      </c>
      <c r="F236" s="62"/>
      <c r="G236" s="22"/>
    </row>
    <row r="237" spans="1:7" ht="54.75" customHeight="1" x14ac:dyDescent="0.7">
      <c r="A237" s="130">
        <v>46019</v>
      </c>
      <c r="B237" s="11">
        <v>46026</v>
      </c>
      <c r="C237" s="330">
        <f>90+C227</f>
        <v>570</v>
      </c>
      <c r="D237" s="330"/>
      <c r="E237" s="148" t="s">
        <v>13</v>
      </c>
      <c r="F237" s="152"/>
      <c r="G237" s="22"/>
    </row>
    <row r="238" spans="1:7" ht="108" customHeight="1" x14ac:dyDescent="0.7">
      <c r="A238" s="333" t="s">
        <v>14</v>
      </c>
      <c r="B238" s="334"/>
      <c r="C238" s="334"/>
      <c r="D238" s="334"/>
      <c r="E238" s="334"/>
      <c r="F238" s="334"/>
      <c r="G238" s="19" t="s">
        <v>15</v>
      </c>
    </row>
    <row r="239" spans="1:7" ht="63.75" customHeight="1" x14ac:dyDescent="0.7">
      <c r="A239" s="382" t="s">
        <v>358</v>
      </c>
      <c r="B239" s="383"/>
      <c r="C239" s="383"/>
      <c r="D239" s="383"/>
      <c r="E239" s="383"/>
      <c r="F239" s="364" t="s">
        <v>628</v>
      </c>
      <c r="G239" s="365"/>
    </row>
    <row r="240" spans="1:7" ht="55.5" customHeight="1" x14ac:dyDescent="0.7">
      <c r="A240" s="355" t="s">
        <v>12</v>
      </c>
      <c r="B240" s="356"/>
      <c r="C240" s="356"/>
      <c r="D240" s="356"/>
      <c r="E240" s="356"/>
      <c r="F240" s="364"/>
      <c r="G240" s="365"/>
    </row>
    <row r="241" spans="1:8" ht="56.25" customHeight="1" x14ac:dyDescent="0.7">
      <c r="A241" s="327" t="s">
        <v>45</v>
      </c>
      <c r="B241" s="328"/>
      <c r="C241" s="328"/>
      <c r="D241" s="328"/>
      <c r="E241" s="352"/>
      <c r="F241" s="364"/>
      <c r="G241" s="365"/>
    </row>
    <row r="242" spans="1:8" ht="1.5" customHeight="1" x14ac:dyDescent="0.7">
      <c r="A242" s="130">
        <v>45169</v>
      </c>
      <c r="B242" s="174">
        <v>45200</v>
      </c>
      <c r="C242" s="330">
        <v>200</v>
      </c>
      <c r="D242" s="330"/>
      <c r="E242" s="148" t="s">
        <v>13</v>
      </c>
      <c r="F242" s="364"/>
      <c r="G242" s="365"/>
    </row>
    <row r="243" spans="1:8" ht="1.5" customHeight="1" x14ac:dyDescent="0.7">
      <c r="A243" s="130"/>
      <c r="B243" s="174"/>
      <c r="C243" s="148"/>
      <c r="D243" s="148"/>
      <c r="E243" s="148"/>
      <c r="F243" s="364"/>
      <c r="G243" s="365"/>
    </row>
    <row r="244" spans="1:8" s="3" customFormat="1" ht="46.5" customHeight="1" x14ac:dyDescent="0.7">
      <c r="A244" s="130">
        <v>45977</v>
      </c>
      <c r="B244" s="174">
        <v>45990</v>
      </c>
      <c r="C244" s="330">
        <v>250</v>
      </c>
      <c r="D244" s="330"/>
      <c r="E244" s="148" t="s">
        <v>13</v>
      </c>
      <c r="F244" s="364"/>
      <c r="G244" s="365"/>
      <c r="H244" s="112"/>
    </row>
    <row r="245" spans="1:8" s="3" customFormat="1" ht="46.5" customHeight="1" x14ac:dyDescent="0.7">
      <c r="A245" s="130">
        <v>45990</v>
      </c>
      <c r="B245" s="174">
        <v>45992</v>
      </c>
      <c r="C245" s="330">
        <v>200</v>
      </c>
      <c r="D245" s="330"/>
      <c r="E245" s="148" t="s">
        <v>13</v>
      </c>
      <c r="F245" s="364"/>
      <c r="G245" s="365"/>
      <c r="H245" s="112"/>
    </row>
    <row r="246" spans="1:8" s="3" customFormat="1" ht="46.5" customHeight="1" x14ac:dyDescent="0.7">
      <c r="A246" s="130">
        <v>45992</v>
      </c>
      <c r="B246" s="174">
        <v>46017</v>
      </c>
      <c r="C246" s="330">
        <v>190</v>
      </c>
      <c r="D246" s="330"/>
      <c r="E246" s="148" t="s">
        <v>13</v>
      </c>
      <c r="F246" s="364"/>
      <c r="G246" s="365"/>
      <c r="H246" s="112"/>
    </row>
    <row r="247" spans="1:8" s="3" customFormat="1" ht="46.5" customHeight="1" x14ac:dyDescent="0.7">
      <c r="A247" s="130">
        <v>46017</v>
      </c>
      <c r="B247" s="174">
        <v>46025</v>
      </c>
      <c r="C247" s="330" t="s">
        <v>444</v>
      </c>
      <c r="D247" s="330"/>
      <c r="E247" s="148" t="s">
        <v>13</v>
      </c>
      <c r="F247" s="364"/>
      <c r="G247" s="365"/>
      <c r="H247" s="112"/>
    </row>
    <row r="248" spans="1:8" s="3" customFormat="1" ht="46.5" customHeight="1" x14ac:dyDescent="0.7">
      <c r="A248" s="130">
        <v>46025</v>
      </c>
      <c r="B248" s="174">
        <v>46030</v>
      </c>
      <c r="C248" s="330">
        <v>220</v>
      </c>
      <c r="D248" s="330"/>
      <c r="E248" s="148" t="s">
        <v>13</v>
      </c>
      <c r="F248" s="364"/>
      <c r="G248" s="365"/>
      <c r="H248" s="112"/>
    </row>
    <row r="249" spans="1:8" s="3" customFormat="1" ht="46.5" customHeight="1" x14ac:dyDescent="0.7">
      <c r="A249" s="130">
        <v>46030</v>
      </c>
      <c r="B249" s="174">
        <v>46039</v>
      </c>
      <c r="C249" s="330">
        <f>50+220</f>
        <v>270</v>
      </c>
      <c r="D249" s="330"/>
      <c r="E249" s="148" t="s">
        <v>13</v>
      </c>
      <c r="F249" s="364"/>
      <c r="G249" s="365"/>
      <c r="H249" s="112"/>
    </row>
    <row r="250" spans="1:8" s="3" customFormat="1" ht="46.5" customHeight="1" x14ac:dyDescent="0.7">
      <c r="A250" s="130">
        <v>46404</v>
      </c>
      <c r="B250" s="174">
        <v>46070</v>
      </c>
      <c r="C250" s="330">
        <v>200</v>
      </c>
      <c r="D250" s="330"/>
      <c r="E250" s="148" t="s">
        <v>13</v>
      </c>
      <c r="F250" s="364"/>
      <c r="G250" s="365"/>
      <c r="H250" s="112"/>
    </row>
    <row r="251" spans="1:8" s="3" customFormat="1" ht="46.5" x14ac:dyDescent="0.7">
      <c r="A251" s="327" t="s">
        <v>46</v>
      </c>
      <c r="B251" s="328"/>
      <c r="C251" s="328"/>
      <c r="D251" s="328"/>
      <c r="E251" s="328"/>
      <c r="F251" s="364"/>
      <c r="G251" s="365"/>
      <c r="H251" s="112"/>
    </row>
    <row r="252" spans="1:8" ht="42" customHeight="1" x14ac:dyDescent="0.7">
      <c r="A252" s="130">
        <v>45977</v>
      </c>
      <c r="B252" s="174">
        <v>45990</v>
      </c>
      <c r="C252" s="330">
        <v>270</v>
      </c>
      <c r="D252" s="330"/>
      <c r="E252" s="148" t="s">
        <v>13</v>
      </c>
      <c r="F252" s="307"/>
      <c r="G252" s="308"/>
    </row>
    <row r="253" spans="1:8" ht="42" customHeight="1" x14ac:dyDescent="0.7">
      <c r="A253" s="130">
        <v>45990</v>
      </c>
      <c r="B253" s="174">
        <v>45992</v>
      </c>
      <c r="C253" s="330">
        <v>220</v>
      </c>
      <c r="D253" s="330"/>
      <c r="E253" s="148" t="s">
        <v>13</v>
      </c>
      <c r="F253" s="307"/>
      <c r="G253" s="308"/>
    </row>
    <row r="254" spans="1:8" ht="42" customHeight="1" x14ac:dyDescent="0.7">
      <c r="A254" s="130">
        <v>45992</v>
      </c>
      <c r="B254" s="174">
        <v>46017</v>
      </c>
      <c r="C254" s="330">
        <v>210</v>
      </c>
      <c r="D254" s="330"/>
      <c r="E254" s="148" t="s">
        <v>13</v>
      </c>
      <c r="F254" s="280"/>
      <c r="G254" s="281"/>
    </row>
    <row r="255" spans="1:8" ht="42" customHeight="1" x14ac:dyDescent="0.7">
      <c r="A255" s="130">
        <v>46017</v>
      </c>
      <c r="B255" s="174">
        <v>46025</v>
      </c>
      <c r="C255" s="330" t="s">
        <v>444</v>
      </c>
      <c r="D255" s="330"/>
      <c r="E255" s="148" t="s">
        <v>13</v>
      </c>
      <c r="F255" s="280"/>
      <c r="G255" s="281"/>
    </row>
    <row r="256" spans="1:8" ht="42" customHeight="1" x14ac:dyDescent="0.7">
      <c r="A256" s="130">
        <v>46025</v>
      </c>
      <c r="B256" s="174">
        <v>46030</v>
      </c>
      <c r="C256" s="330">
        <v>240</v>
      </c>
      <c r="D256" s="330"/>
      <c r="E256" s="148" t="s">
        <v>13</v>
      </c>
      <c r="F256" s="280"/>
      <c r="G256" s="281"/>
    </row>
    <row r="257" spans="1:7" ht="42" customHeight="1" x14ac:dyDescent="0.7">
      <c r="A257" s="130">
        <v>46030</v>
      </c>
      <c r="B257" s="174">
        <v>46039</v>
      </c>
      <c r="C257" s="330">
        <f>50+240</f>
        <v>290</v>
      </c>
      <c r="D257" s="330"/>
      <c r="E257" s="148" t="s">
        <v>13</v>
      </c>
      <c r="F257" s="280"/>
      <c r="G257" s="281"/>
    </row>
    <row r="258" spans="1:7" ht="42" customHeight="1" x14ac:dyDescent="0.7">
      <c r="A258" s="130">
        <v>46404</v>
      </c>
      <c r="B258" s="174">
        <v>46070</v>
      </c>
      <c r="C258" s="330">
        <v>220</v>
      </c>
      <c r="D258" s="330"/>
      <c r="E258" s="148" t="s">
        <v>13</v>
      </c>
      <c r="F258" s="280"/>
      <c r="G258" s="281"/>
    </row>
    <row r="259" spans="1:7" ht="44.25" customHeight="1" x14ac:dyDescent="0.7">
      <c r="A259" s="327" t="s">
        <v>47</v>
      </c>
      <c r="B259" s="328"/>
      <c r="C259" s="328"/>
      <c r="D259" s="328"/>
      <c r="E259" s="352"/>
      <c r="F259" s="422" t="s">
        <v>678</v>
      </c>
      <c r="G259" s="423"/>
    </row>
    <row r="260" spans="1:7" ht="47.25" customHeight="1" x14ac:dyDescent="0.7">
      <c r="A260" s="130">
        <v>45977</v>
      </c>
      <c r="B260" s="174">
        <v>45990</v>
      </c>
      <c r="C260" s="330">
        <v>300</v>
      </c>
      <c r="D260" s="330"/>
      <c r="E260" s="148" t="s">
        <v>13</v>
      </c>
      <c r="F260" s="422"/>
      <c r="G260" s="423"/>
    </row>
    <row r="261" spans="1:7" ht="47.25" customHeight="1" x14ac:dyDescent="0.7">
      <c r="A261" s="130">
        <v>45990</v>
      </c>
      <c r="B261" s="174">
        <v>45992</v>
      </c>
      <c r="C261" s="330">
        <v>250</v>
      </c>
      <c r="D261" s="330"/>
      <c r="E261" s="148" t="s">
        <v>13</v>
      </c>
      <c r="F261" s="422"/>
      <c r="G261" s="423"/>
    </row>
    <row r="262" spans="1:7" ht="47.25" customHeight="1" x14ac:dyDescent="0.7">
      <c r="A262" s="130">
        <v>45992</v>
      </c>
      <c r="B262" s="174">
        <v>46017</v>
      </c>
      <c r="C262" s="330">
        <v>240</v>
      </c>
      <c r="D262" s="330"/>
      <c r="E262" s="148" t="s">
        <v>13</v>
      </c>
      <c r="F262" s="422"/>
      <c r="G262" s="423"/>
    </row>
    <row r="263" spans="1:7" ht="47.25" customHeight="1" x14ac:dyDescent="0.7">
      <c r="A263" s="130">
        <v>46017</v>
      </c>
      <c r="B263" s="174">
        <v>46025</v>
      </c>
      <c r="C263" s="330" t="s">
        <v>444</v>
      </c>
      <c r="D263" s="330"/>
      <c r="E263" s="148" t="s">
        <v>13</v>
      </c>
      <c r="F263" s="422"/>
      <c r="G263" s="423"/>
    </row>
    <row r="264" spans="1:7" ht="47.25" customHeight="1" x14ac:dyDescent="0.7">
      <c r="A264" s="130">
        <v>46025</v>
      </c>
      <c r="B264" s="174">
        <v>46030</v>
      </c>
      <c r="C264" s="330">
        <v>270</v>
      </c>
      <c r="D264" s="330"/>
      <c r="E264" s="148" t="s">
        <v>13</v>
      </c>
      <c r="F264" s="422"/>
      <c r="G264" s="423"/>
    </row>
    <row r="265" spans="1:7" ht="47.25" customHeight="1" x14ac:dyDescent="0.7">
      <c r="A265" s="130">
        <v>46030</v>
      </c>
      <c r="B265" s="174">
        <v>46039</v>
      </c>
      <c r="C265" s="330">
        <f>50+270</f>
        <v>320</v>
      </c>
      <c r="D265" s="330"/>
      <c r="E265" s="148" t="s">
        <v>13</v>
      </c>
      <c r="F265" s="422"/>
      <c r="G265" s="423"/>
    </row>
    <row r="266" spans="1:7" ht="47.25" customHeight="1" x14ac:dyDescent="0.7">
      <c r="A266" s="130">
        <v>46404</v>
      </c>
      <c r="B266" s="174">
        <v>46070</v>
      </c>
      <c r="C266" s="330">
        <v>250</v>
      </c>
      <c r="D266" s="330"/>
      <c r="E266" s="148" t="s">
        <v>13</v>
      </c>
      <c r="F266" s="422"/>
      <c r="G266" s="423"/>
    </row>
    <row r="267" spans="1:7" ht="42" customHeight="1" x14ac:dyDescent="0.7">
      <c r="A267" s="327" t="s">
        <v>66</v>
      </c>
      <c r="B267" s="328"/>
      <c r="C267" s="328"/>
      <c r="D267" s="328"/>
      <c r="E267" s="352"/>
      <c r="F267" s="422"/>
      <c r="G267" s="423"/>
    </row>
    <row r="268" spans="1:7" ht="53.25" customHeight="1" x14ac:dyDescent="0.7">
      <c r="A268" s="130">
        <v>45977</v>
      </c>
      <c r="B268" s="174">
        <v>45990</v>
      </c>
      <c r="C268" s="10">
        <v>345</v>
      </c>
      <c r="D268" s="10">
        <v>355</v>
      </c>
      <c r="E268" s="148" t="s">
        <v>13</v>
      </c>
      <c r="F268" s="422"/>
      <c r="G268" s="423"/>
    </row>
    <row r="269" spans="1:7" ht="53.25" customHeight="1" x14ac:dyDescent="0.7">
      <c r="A269" s="130">
        <v>45990</v>
      </c>
      <c r="B269" s="174">
        <v>45992</v>
      </c>
      <c r="C269" s="10">
        <v>295</v>
      </c>
      <c r="D269" s="10">
        <v>305</v>
      </c>
      <c r="E269" s="148" t="s">
        <v>13</v>
      </c>
      <c r="F269" s="422"/>
      <c r="G269" s="423"/>
    </row>
    <row r="270" spans="1:7" ht="53.25" customHeight="1" x14ac:dyDescent="0.7">
      <c r="A270" s="130">
        <v>45992</v>
      </c>
      <c r="B270" s="174">
        <v>46017</v>
      </c>
      <c r="C270" s="10">
        <v>285</v>
      </c>
      <c r="D270" s="10">
        <v>295</v>
      </c>
      <c r="E270" s="148" t="s">
        <v>13</v>
      </c>
      <c r="F270" s="422"/>
      <c r="G270" s="423"/>
    </row>
    <row r="271" spans="1:7" ht="53.25" customHeight="1" x14ac:dyDescent="0.7">
      <c r="A271" s="130">
        <v>46017</v>
      </c>
      <c r="B271" s="174">
        <v>46025</v>
      </c>
      <c r="C271" s="330" t="s">
        <v>444</v>
      </c>
      <c r="D271" s="330"/>
      <c r="E271" s="148" t="s">
        <v>13</v>
      </c>
      <c r="F271" s="422"/>
      <c r="G271" s="423"/>
    </row>
    <row r="272" spans="1:7" ht="53.25" customHeight="1" x14ac:dyDescent="0.7">
      <c r="A272" s="130">
        <v>46025</v>
      </c>
      <c r="B272" s="174">
        <v>46030</v>
      </c>
      <c r="C272" s="10">
        <v>315</v>
      </c>
      <c r="D272" s="10">
        <v>325</v>
      </c>
      <c r="E272" s="148" t="s">
        <v>13</v>
      </c>
      <c r="F272" s="422"/>
      <c r="G272" s="423"/>
    </row>
    <row r="273" spans="1:7" ht="53.25" customHeight="1" x14ac:dyDescent="0.7">
      <c r="A273" s="130">
        <v>46030</v>
      </c>
      <c r="B273" s="174">
        <v>46039</v>
      </c>
      <c r="C273" s="10">
        <f>50+315</f>
        <v>365</v>
      </c>
      <c r="D273" s="10">
        <f>50+325</f>
        <v>375</v>
      </c>
      <c r="E273" s="148" t="s">
        <v>13</v>
      </c>
      <c r="F273" s="422"/>
      <c r="G273" s="423"/>
    </row>
    <row r="274" spans="1:7" ht="53.25" customHeight="1" x14ac:dyDescent="0.7">
      <c r="A274" s="130">
        <v>46404</v>
      </c>
      <c r="B274" s="174">
        <v>46070</v>
      </c>
      <c r="C274" s="10">
        <v>295</v>
      </c>
      <c r="D274" s="10">
        <v>305</v>
      </c>
      <c r="E274" s="148" t="s">
        <v>13</v>
      </c>
      <c r="F274" s="422"/>
      <c r="G274" s="423"/>
    </row>
    <row r="275" spans="1:7" ht="48.75" customHeight="1" x14ac:dyDescent="0.7">
      <c r="A275" s="327" t="s">
        <v>67</v>
      </c>
      <c r="B275" s="328"/>
      <c r="C275" s="328"/>
      <c r="D275" s="328"/>
      <c r="E275" s="352"/>
      <c r="F275" s="422"/>
      <c r="G275" s="423"/>
    </row>
    <row r="276" spans="1:7" ht="48.75" customHeight="1" x14ac:dyDescent="0.7">
      <c r="A276" s="130">
        <v>45977</v>
      </c>
      <c r="B276" s="174">
        <v>45990</v>
      </c>
      <c r="C276" s="10">
        <v>360</v>
      </c>
      <c r="D276" s="10">
        <v>370</v>
      </c>
      <c r="E276" s="148" t="s">
        <v>13</v>
      </c>
      <c r="F276" s="422"/>
      <c r="G276" s="423"/>
    </row>
    <row r="277" spans="1:7" ht="48.75" customHeight="1" x14ac:dyDescent="0.7">
      <c r="A277" s="130">
        <v>45990</v>
      </c>
      <c r="B277" s="174">
        <v>45992</v>
      </c>
      <c r="C277" s="10">
        <v>310</v>
      </c>
      <c r="D277" s="10">
        <v>320</v>
      </c>
      <c r="E277" s="148" t="s">
        <v>13</v>
      </c>
      <c r="F277" s="422"/>
      <c r="G277" s="423"/>
    </row>
    <row r="278" spans="1:7" ht="48.75" customHeight="1" x14ac:dyDescent="0.7">
      <c r="A278" s="130">
        <v>45992</v>
      </c>
      <c r="B278" s="174">
        <v>46017</v>
      </c>
      <c r="C278" s="10">
        <v>300</v>
      </c>
      <c r="D278" s="10">
        <v>310</v>
      </c>
      <c r="E278" s="148" t="s">
        <v>13</v>
      </c>
      <c r="F278" s="422"/>
      <c r="G278" s="423"/>
    </row>
    <row r="279" spans="1:7" ht="48.75" customHeight="1" x14ac:dyDescent="0.7">
      <c r="A279" s="130">
        <v>46017</v>
      </c>
      <c r="B279" s="174">
        <v>46025</v>
      </c>
      <c r="C279" s="330" t="s">
        <v>444</v>
      </c>
      <c r="D279" s="330"/>
      <c r="E279" s="148" t="s">
        <v>13</v>
      </c>
      <c r="F279" s="422"/>
      <c r="G279" s="423"/>
    </row>
    <row r="280" spans="1:7" ht="48.75" customHeight="1" x14ac:dyDescent="0.7">
      <c r="A280" s="130">
        <v>46025</v>
      </c>
      <c r="B280" s="174">
        <v>46030</v>
      </c>
      <c r="C280" s="10">
        <v>330</v>
      </c>
      <c r="D280" s="10">
        <v>340</v>
      </c>
      <c r="E280" s="148"/>
      <c r="F280" s="282"/>
      <c r="G280" s="283"/>
    </row>
    <row r="281" spans="1:7" ht="48.75" customHeight="1" x14ac:dyDescent="0.7">
      <c r="A281" s="130">
        <v>46030</v>
      </c>
      <c r="B281" s="174">
        <v>46039</v>
      </c>
      <c r="C281" s="10">
        <f>50+330</f>
        <v>380</v>
      </c>
      <c r="D281" s="10">
        <f>50+340</f>
        <v>390</v>
      </c>
      <c r="E281" s="148"/>
      <c r="F281" s="282"/>
      <c r="G281" s="283"/>
    </row>
    <row r="282" spans="1:7" ht="48.75" customHeight="1" x14ac:dyDescent="0.7">
      <c r="A282" s="130">
        <v>46404</v>
      </c>
      <c r="B282" s="174">
        <v>46070</v>
      </c>
      <c r="C282" s="10">
        <v>310</v>
      </c>
      <c r="D282" s="10">
        <v>320</v>
      </c>
      <c r="E282" s="148"/>
      <c r="F282" s="282"/>
      <c r="G282" s="283"/>
    </row>
    <row r="283" spans="1:7" ht="55.5" customHeight="1" x14ac:dyDescent="0.7">
      <c r="A283" s="327" t="s">
        <v>68</v>
      </c>
      <c r="B283" s="328"/>
      <c r="C283" s="328"/>
      <c r="D283" s="328"/>
      <c r="E283" s="352"/>
      <c r="F283" s="377"/>
      <c r="G283" s="378"/>
    </row>
    <row r="284" spans="1:7" ht="47.25" customHeight="1" x14ac:dyDescent="0.7">
      <c r="A284" s="130">
        <v>45977</v>
      </c>
      <c r="B284" s="174">
        <v>45990</v>
      </c>
      <c r="C284" s="10">
        <v>400</v>
      </c>
      <c r="D284" s="10">
        <v>410</v>
      </c>
      <c r="E284" s="148" t="s">
        <v>13</v>
      </c>
      <c r="F284" s="154"/>
      <c r="G284" s="155"/>
    </row>
    <row r="285" spans="1:7" ht="47.25" customHeight="1" x14ac:dyDescent="0.7">
      <c r="A285" s="130">
        <v>45990</v>
      </c>
      <c r="B285" s="174">
        <v>45992</v>
      </c>
      <c r="C285" s="10">
        <v>350</v>
      </c>
      <c r="D285" s="10">
        <v>360</v>
      </c>
      <c r="E285" s="148" t="s">
        <v>13</v>
      </c>
      <c r="F285" s="154"/>
      <c r="G285" s="155"/>
    </row>
    <row r="286" spans="1:7" ht="47.25" customHeight="1" x14ac:dyDescent="0.7">
      <c r="A286" s="130">
        <v>45992</v>
      </c>
      <c r="B286" s="174">
        <v>46017</v>
      </c>
      <c r="C286" s="10">
        <v>340</v>
      </c>
      <c r="D286" s="10">
        <v>350</v>
      </c>
      <c r="E286" s="148" t="s">
        <v>13</v>
      </c>
      <c r="F286" s="62"/>
      <c r="G286" s="22"/>
    </row>
    <row r="287" spans="1:7" ht="47.25" customHeight="1" x14ac:dyDescent="0.7">
      <c r="A287" s="130">
        <v>46017</v>
      </c>
      <c r="B287" s="174">
        <v>46025</v>
      </c>
      <c r="C287" s="330" t="s">
        <v>444</v>
      </c>
      <c r="D287" s="330"/>
      <c r="E287" s="148" t="s">
        <v>13</v>
      </c>
      <c r="F287" s="62"/>
      <c r="G287" s="22"/>
    </row>
    <row r="288" spans="1:7" ht="47.25" customHeight="1" x14ac:dyDescent="0.7">
      <c r="A288" s="130">
        <v>46025</v>
      </c>
      <c r="B288" s="174">
        <v>46030</v>
      </c>
      <c r="C288" s="10">
        <v>370</v>
      </c>
      <c r="D288" s="10">
        <v>380</v>
      </c>
      <c r="E288" s="148" t="s">
        <v>13</v>
      </c>
      <c r="F288" s="62"/>
      <c r="G288" s="22"/>
    </row>
    <row r="289" spans="1:7" ht="47.25" customHeight="1" x14ac:dyDescent="0.7">
      <c r="A289" s="130">
        <v>46030</v>
      </c>
      <c r="B289" s="174">
        <v>46039</v>
      </c>
      <c r="C289" s="10">
        <f>50+370</f>
        <v>420</v>
      </c>
      <c r="D289" s="10">
        <f>50+380</f>
        <v>430</v>
      </c>
      <c r="E289" s="148" t="s">
        <v>13</v>
      </c>
      <c r="F289" s="62"/>
      <c r="G289" s="22"/>
    </row>
    <row r="290" spans="1:7" ht="47.25" customHeight="1" x14ac:dyDescent="0.7">
      <c r="A290" s="130">
        <v>46404</v>
      </c>
      <c r="B290" s="174">
        <v>46070</v>
      </c>
      <c r="C290" s="10">
        <v>350</v>
      </c>
      <c r="D290" s="10">
        <v>360</v>
      </c>
      <c r="E290" s="148" t="s">
        <v>13</v>
      </c>
      <c r="F290" s="62"/>
      <c r="G290" s="22"/>
    </row>
    <row r="291" spans="1:7" ht="49.5" customHeight="1" x14ac:dyDescent="0.7">
      <c r="A291" s="327" t="s">
        <v>464</v>
      </c>
      <c r="B291" s="328"/>
      <c r="C291" s="328"/>
      <c r="D291" s="328"/>
      <c r="E291" s="352"/>
      <c r="F291" s="62"/>
      <c r="G291" s="22"/>
    </row>
    <row r="292" spans="1:7" ht="46.5" customHeight="1" x14ac:dyDescent="0.7">
      <c r="A292" s="130">
        <v>45977</v>
      </c>
      <c r="B292" s="174">
        <v>45990</v>
      </c>
      <c r="C292" s="330">
        <v>430</v>
      </c>
      <c r="D292" s="330"/>
      <c r="E292" s="148" t="s">
        <v>13</v>
      </c>
      <c r="F292" s="62"/>
      <c r="G292" s="22"/>
    </row>
    <row r="293" spans="1:7" ht="46.5" customHeight="1" x14ac:dyDescent="0.7">
      <c r="A293" s="130">
        <v>45990</v>
      </c>
      <c r="B293" s="174">
        <v>45992</v>
      </c>
      <c r="C293" s="330">
        <v>380</v>
      </c>
      <c r="D293" s="330"/>
      <c r="E293" s="148" t="s">
        <v>13</v>
      </c>
      <c r="F293" s="62"/>
      <c r="G293" s="22"/>
    </row>
    <row r="294" spans="1:7" ht="46.5" customHeight="1" x14ac:dyDescent="0.7">
      <c r="A294" s="130">
        <v>45992</v>
      </c>
      <c r="B294" s="174">
        <v>46017</v>
      </c>
      <c r="C294" s="330">
        <v>370</v>
      </c>
      <c r="D294" s="330"/>
      <c r="E294" s="148" t="s">
        <v>13</v>
      </c>
      <c r="F294" s="62"/>
      <c r="G294" s="22"/>
    </row>
    <row r="295" spans="1:7" ht="46.5" customHeight="1" x14ac:dyDescent="0.7">
      <c r="A295" s="130">
        <v>46017</v>
      </c>
      <c r="B295" s="174">
        <v>46025</v>
      </c>
      <c r="C295" s="330" t="s">
        <v>444</v>
      </c>
      <c r="D295" s="330"/>
      <c r="E295" s="148" t="s">
        <v>13</v>
      </c>
      <c r="F295" s="154"/>
      <c r="G295" s="155"/>
    </row>
    <row r="296" spans="1:7" ht="46.5" customHeight="1" x14ac:dyDescent="0.7">
      <c r="A296" s="130">
        <v>46025</v>
      </c>
      <c r="B296" s="174">
        <v>46030</v>
      </c>
      <c r="C296" s="330">
        <v>400</v>
      </c>
      <c r="D296" s="330"/>
      <c r="E296" s="148" t="s">
        <v>13</v>
      </c>
      <c r="F296" s="154"/>
      <c r="G296" s="155"/>
    </row>
    <row r="297" spans="1:7" ht="46.5" customHeight="1" x14ac:dyDescent="0.7">
      <c r="A297" s="130">
        <v>46030</v>
      </c>
      <c r="B297" s="174">
        <v>46039</v>
      </c>
      <c r="C297" s="330">
        <f>50+400</f>
        <v>450</v>
      </c>
      <c r="D297" s="330"/>
      <c r="E297" s="148" t="s">
        <v>13</v>
      </c>
      <c r="F297" s="154"/>
      <c r="G297" s="155"/>
    </row>
    <row r="298" spans="1:7" ht="46.5" customHeight="1" x14ac:dyDescent="0.7">
      <c r="A298" s="130">
        <v>46404</v>
      </c>
      <c r="B298" s="174">
        <v>46070</v>
      </c>
      <c r="C298" s="330">
        <v>380</v>
      </c>
      <c r="D298" s="330"/>
      <c r="E298" s="148" t="s">
        <v>13</v>
      </c>
      <c r="F298" s="154"/>
      <c r="G298" s="155"/>
    </row>
    <row r="299" spans="1:7" ht="51" customHeight="1" x14ac:dyDescent="0.7">
      <c r="A299" s="327" t="s">
        <v>465</v>
      </c>
      <c r="B299" s="328"/>
      <c r="C299" s="328"/>
      <c r="D299" s="328"/>
      <c r="E299" s="352"/>
      <c r="F299" s="422" t="s">
        <v>677</v>
      </c>
      <c r="G299" s="423"/>
    </row>
    <row r="300" spans="1:7" ht="42.75" customHeight="1" x14ac:dyDescent="0.7">
      <c r="A300" s="130">
        <v>45977</v>
      </c>
      <c r="B300" s="174">
        <v>45990</v>
      </c>
      <c r="C300" s="330">
        <v>480</v>
      </c>
      <c r="D300" s="330"/>
      <c r="E300" s="148" t="s">
        <v>13</v>
      </c>
      <c r="F300" s="422"/>
      <c r="G300" s="423"/>
    </row>
    <row r="301" spans="1:7" ht="42.75" customHeight="1" x14ac:dyDescent="0.7">
      <c r="A301" s="130">
        <v>45990</v>
      </c>
      <c r="B301" s="174">
        <v>45992</v>
      </c>
      <c r="C301" s="330">
        <v>430</v>
      </c>
      <c r="D301" s="330"/>
      <c r="E301" s="148" t="s">
        <v>13</v>
      </c>
      <c r="F301" s="422"/>
      <c r="G301" s="423"/>
    </row>
    <row r="302" spans="1:7" ht="42.75" customHeight="1" x14ac:dyDescent="0.7">
      <c r="A302" s="130">
        <v>45992</v>
      </c>
      <c r="B302" s="174">
        <v>46017</v>
      </c>
      <c r="C302" s="330">
        <v>420</v>
      </c>
      <c r="D302" s="330"/>
      <c r="E302" s="148" t="s">
        <v>13</v>
      </c>
      <c r="F302" s="422"/>
      <c r="G302" s="423"/>
    </row>
    <row r="303" spans="1:7" ht="42.75" customHeight="1" x14ac:dyDescent="0.7">
      <c r="A303" s="130">
        <v>46017</v>
      </c>
      <c r="B303" s="174">
        <v>46025</v>
      </c>
      <c r="C303" s="330" t="s">
        <v>444</v>
      </c>
      <c r="D303" s="330"/>
      <c r="E303" s="148" t="s">
        <v>13</v>
      </c>
      <c r="F303" s="62"/>
      <c r="G303" s="22"/>
    </row>
    <row r="304" spans="1:7" ht="42.75" customHeight="1" x14ac:dyDescent="0.7">
      <c r="A304" s="130">
        <v>46025</v>
      </c>
      <c r="B304" s="174">
        <v>46030</v>
      </c>
      <c r="C304" s="330">
        <v>450</v>
      </c>
      <c r="D304" s="330"/>
      <c r="E304" s="148" t="s">
        <v>13</v>
      </c>
      <c r="F304" s="62"/>
      <c r="G304" s="22"/>
    </row>
    <row r="305" spans="1:8" ht="42.75" customHeight="1" x14ac:dyDescent="0.7">
      <c r="A305" s="130">
        <v>46030</v>
      </c>
      <c r="B305" s="174">
        <v>46039</v>
      </c>
      <c r="C305" s="330">
        <f>50+450</f>
        <v>500</v>
      </c>
      <c r="D305" s="330"/>
      <c r="E305" s="148" t="s">
        <v>13</v>
      </c>
      <c r="F305" s="62"/>
      <c r="G305" s="22"/>
    </row>
    <row r="306" spans="1:8" ht="42.75" customHeight="1" x14ac:dyDescent="0.7">
      <c r="A306" s="130">
        <v>46404</v>
      </c>
      <c r="B306" s="174">
        <v>46070</v>
      </c>
      <c r="C306" s="330">
        <v>430</v>
      </c>
      <c r="D306" s="330"/>
      <c r="E306" s="148" t="s">
        <v>13</v>
      </c>
      <c r="F306" s="62"/>
      <c r="G306" s="22"/>
    </row>
    <row r="307" spans="1:8" ht="48.75" customHeight="1" x14ac:dyDescent="0.7">
      <c r="A307" s="327" t="s">
        <v>478</v>
      </c>
      <c r="B307" s="328"/>
      <c r="C307" s="328"/>
      <c r="D307" s="328"/>
      <c r="E307" s="328"/>
      <c r="F307" s="62"/>
      <c r="G307" s="22"/>
    </row>
    <row r="308" spans="1:8" ht="45" customHeight="1" x14ac:dyDescent="0.7">
      <c r="A308" s="130">
        <v>45977</v>
      </c>
      <c r="B308" s="174">
        <v>45990</v>
      </c>
      <c r="C308" s="330">
        <v>480</v>
      </c>
      <c r="D308" s="330"/>
      <c r="E308" s="148" t="s">
        <v>13</v>
      </c>
      <c r="F308" s="62"/>
      <c r="G308" s="22"/>
    </row>
    <row r="309" spans="1:8" ht="45" customHeight="1" x14ac:dyDescent="0.7">
      <c r="A309" s="130">
        <v>45990</v>
      </c>
      <c r="B309" s="174">
        <v>45992</v>
      </c>
      <c r="C309" s="330">
        <v>430</v>
      </c>
      <c r="D309" s="330"/>
      <c r="E309" s="148" t="s">
        <v>13</v>
      </c>
      <c r="F309" s="62"/>
      <c r="G309" s="22"/>
    </row>
    <row r="310" spans="1:8" ht="45" customHeight="1" x14ac:dyDescent="0.7">
      <c r="A310" s="130">
        <v>45992</v>
      </c>
      <c r="B310" s="174">
        <v>46017</v>
      </c>
      <c r="C310" s="330">
        <v>420</v>
      </c>
      <c r="D310" s="330"/>
      <c r="E310" s="148" t="s">
        <v>13</v>
      </c>
      <c r="F310" s="62"/>
      <c r="G310" s="22"/>
    </row>
    <row r="311" spans="1:8" ht="45" customHeight="1" x14ac:dyDescent="0.7">
      <c r="A311" s="130">
        <v>46017</v>
      </c>
      <c r="B311" s="174">
        <v>46025</v>
      </c>
      <c r="C311" s="330" t="s">
        <v>444</v>
      </c>
      <c r="D311" s="330"/>
      <c r="E311" s="148" t="s">
        <v>13</v>
      </c>
      <c r="F311" s="62"/>
      <c r="G311" s="22"/>
    </row>
    <row r="312" spans="1:8" ht="45" customHeight="1" x14ac:dyDescent="0.7">
      <c r="A312" s="130">
        <v>46025</v>
      </c>
      <c r="B312" s="174">
        <v>46030</v>
      </c>
      <c r="C312" s="330">
        <v>450</v>
      </c>
      <c r="D312" s="330"/>
      <c r="E312" s="148" t="s">
        <v>13</v>
      </c>
      <c r="F312" s="154"/>
      <c r="G312" s="155"/>
    </row>
    <row r="313" spans="1:8" ht="45" customHeight="1" x14ac:dyDescent="0.7">
      <c r="A313" s="130">
        <v>46030</v>
      </c>
      <c r="B313" s="174">
        <v>46039</v>
      </c>
      <c r="C313" s="330">
        <f>50+450</f>
        <v>500</v>
      </c>
      <c r="D313" s="330"/>
      <c r="E313" s="148" t="s">
        <v>13</v>
      </c>
      <c r="F313" s="154"/>
      <c r="G313" s="155"/>
    </row>
    <row r="314" spans="1:8" ht="45" customHeight="1" x14ac:dyDescent="0.7">
      <c r="A314" s="130">
        <v>46404</v>
      </c>
      <c r="B314" s="174">
        <v>46070</v>
      </c>
      <c r="C314" s="330">
        <v>430</v>
      </c>
      <c r="D314" s="330"/>
      <c r="E314" s="148" t="s">
        <v>13</v>
      </c>
      <c r="F314" s="154"/>
      <c r="G314" s="155"/>
    </row>
    <row r="315" spans="1:8" ht="49.5" customHeight="1" x14ac:dyDescent="0.7">
      <c r="A315" s="327" t="s">
        <v>479</v>
      </c>
      <c r="B315" s="328"/>
      <c r="C315" s="328"/>
      <c r="D315" s="328"/>
      <c r="E315" s="328"/>
      <c r="F315" s="62"/>
      <c r="G315" s="22"/>
      <c r="H315" s="7"/>
    </row>
    <row r="316" spans="1:8" ht="47.25" customHeight="1" x14ac:dyDescent="0.7">
      <c r="A316" s="130">
        <v>45977</v>
      </c>
      <c r="B316" s="174">
        <v>45990</v>
      </c>
      <c r="C316" s="330">
        <v>620</v>
      </c>
      <c r="D316" s="330"/>
      <c r="E316" s="148" t="s">
        <v>13</v>
      </c>
      <c r="F316" s="116"/>
      <c r="G316" s="117"/>
    </row>
    <row r="317" spans="1:8" ht="47.25" customHeight="1" x14ac:dyDescent="0.7">
      <c r="A317" s="130">
        <v>45990</v>
      </c>
      <c r="B317" s="174">
        <v>45992</v>
      </c>
      <c r="C317" s="330">
        <v>560</v>
      </c>
      <c r="D317" s="330"/>
      <c r="E317" s="148" t="s">
        <v>13</v>
      </c>
      <c r="F317" s="116"/>
      <c r="G317" s="117"/>
    </row>
    <row r="318" spans="1:8" ht="47.25" customHeight="1" x14ac:dyDescent="0.7">
      <c r="A318" s="130">
        <v>45992</v>
      </c>
      <c r="B318" s="174">
        <v>46017</v>
      </c>
      <c r="C318" s="330">
        <v>550</v>
      </c>
      <c r="D318" s="330"/>
      <c r="E318" s="148" t="s">
        <v>13</v>
      </c>
      <c r="F318" s="116"/>
      <c r="G318" s="117"/>
    </row>
    <row r="319" spans="1:8" ht="47.25" customHeight="1" x14ac:dyDescent="0.7">
      <c r="A319" s="130">
        <v>46017</v>
      </c>
      <c r="B319" s="174">
        <v>46025</v>
      </c>
      <c r="C319" s="330" t="s">
        <v>444</v>
      </c>
      <c r="D319" s="330"/>
      <c r="E319" s="148" t="s">
        <v>13</v>
      </c>
      <c r="F319" s="116"/>
      <c r="G319" s="117"/>
    </row>
    <row r="320" spans="1:8" ht="47.25" customHeight="1" x14ac:dyDescent="0.7">
      <c r="A320" s="130">
        <v>46025</v>
      </c>
      <c r="B320" s="174">
        <v>46030</v>
      </c>
      <c r="C320" s="330">
        <v>580</v>
      </c>
      <c r="D320" s="330"/>
      <c r="E320" s="148" t="s">
        <v>13</v>
      </c>
      <c r="F320" s="116"/>
      <c r="G320" s="117"/>
    </row>
    <row r="321" spans="1:7" ht="47.25" customHeight="1" x14ac:dyDescent="0.7">
      <c r="A321" s="130">
        <v>46030</v>
      </c>
      <c r="B321" s="174">
        <v>46039</v>
      </c>
      <c r="C321" s="330">
        <f>50+580</f>
        <v>630</v>
      </c>
      <c r="D321" s="330"/>
      <c r="E321" s="148" t="s">
        <v>13</v>
      </c>
      <c r="F321" s="116"/>
      <c r="G321" s="117"/>
    </row>
    <row r="322" spans="1:7" ht="47.25" customHeight="1" x14ac:dyDescent="0.7">
      <c r="A322" s="130">
        <v>46404</v>
      </c>
      <c r="B322" s="174">
        <v>46070</v>
      </c>
      <c r="C322" s="330">
        <v>560</v>
      </c>
      <c r="D322" s="330"/>
      <c r="E322" s="148" t="s">
        <v>13</v>
      </c>
      <c r="F322" s="116"/>
      <c r="G322" s="117"/>
    </row>
    <row r="323" spans="1:7" ht="113.25" customHeight="1" x14ac:dyDescent="0.7">
      <c r="A323" s="333" t="s">
        <v>165</v>
      </c>
      <c r="B323" s="334"/>
      <c r="C323" s="334"/>
      <c r="D323" s="334"/>
      <c r="E323" s="334"/>
      <c r="F323" s="334"/>
      <c r="G323" s="19" t="s">
        <v>15</v>
      </c>
    </row>
    <row r="324" spans="1:7" ht="55.5" customHeight="1" x14ac:dyDescent="0.7">
      <c r="A324" s="386" t="s">
        <v>358</v>
      </c>
      <c r="B324" s="387"/>
      <c r="C324" s="387"/>
      <c r="D324" s="387"/>
      <c r="E324" s="387"/>
      <c r="F324" s="357" t="s">
        <v>544</v>
      </c>
      <c r="G324" s="358"/>
    </row>
    <row r="325" spans="1:7" ht="53.25" customHeight="1" x14ac:dyDescent="0.7">
      <c r="A325" s="355" t="s">
        <v>7</v>
      </c>
      <c r="B325" s="356"/>
      <c r="C325" s="356"/>
      <c r="D325" s="356"/>
      <c r="E325" s="356"/>
      <c r="F325" s="357"/>
      <c r="G325" s="358"/>
    </row>
    <row r="326" spans="1:7" ht="55.5" customHeight="1" x14ac:dyDescent="0.7">
      <c r="A326" s="327" t="s">
        <v>166</v>
      </c>
      <c r="B326" s="328"/>
      <c r="C326" s="328"/>
      <c r="D326" s="328"/>
      <c r="E326" s="328"/>
      <c r="F326" s="359" t="s">
        <v>516</v>
      </c>
      <c r="G326" s="360"/>
    </row>
    <row r="327" spans="1:7" ht="53.25" customHeight="1" x14ac:dyDescent="0.7">
      <c r="A327" s="130">
        <v>45967</v>
      </c>
      <c r="B327" s="11">
        <v>46018</v>
      </c>
      <c r="C327" s="332">
        <v>200</v>
      </c>
      <c r="D327" s="332"/>
      <c r="E327" s="60">
        <f t="shared" ref="E327:E330" si="25">35+C327</f>
        <v>235</v>
      </c>
      <c r="F327" s="170"/>
      <c r="G327" s="80"/>
    </row>
    <row r="328" spans="1:7" ht="53.25" customHeight="1" x14ac:dyDescent="0.7">
      <c r="A328" s="130">
        <v>46018</v>
      </c>
      <c r="B328" s="11">
        <v>46027</v>
      </c>
      <c r="C328" s="60">
        <v>460</v>
      </c>
      <c r="D328" s="60">
        <v>480</v>
      </c>
      <c r="E328" s="60">
        <f>50+D328</f>
        <v>530</v>
      </c>
      <c r="F328" s="170"/>
      <c r="G328" s="80"/>
    </row>
    <row r="329" spans="1:7" ht="53.25" customHeight="1" x14ac:dyDescent="0.7">
      <c r="A329" s="130">
        <v>46027</v>
      </c>
      <c r="B329" s="11">
        <v>46072</v>
      </c>
      <c r="C329" s="332">
        <v>200</v>
      </c>
      <c r="D329" s="332"/>
      <c r="E329" s="60">
        <f t="shared" si="25"/>
        <v>235</v>
      </c>
      <c r="F329" s="170"/>
      <c r="G329" s="80"/>
    </row>
    <row r="330" spans="1:7" ht="53.25" customHeight="1" x14ac:dyDescent="0.7">
      <c r="A330" s="130">
        <v>46072</v>
      </c>
      <c r="B330" s="11">
        <v>46102</v>
      </c>
      <c r="C330" s="332">
        <v>140</v>
      </c>
      <c r="D330" s="332"/>
      <c r="E330" s="60">
        <f t="shared" si="25"/>
        <v>175</v>
      </c>
      <c r="F330" s="170"/>
      <c r="G330" s="80"/>
    </row>
    <row r="331" spans="1:7" ht="55.5" customHeight="1" x14ac:dyDescent="0.7">
      <c r="A331" s="327" t="s">
        <v>167</v>
      </c>
      <c r="B331" s="328"/>
      <c r="C331" s="328"/>
      <c r="D331" s="328"/>
      <c r="E331" s="328"/>
      <c r="F331" s="359" t="s">
        <v>645</v>
      </c>
      <c r="G331" s="360"/>
    </row>
    <row r="332" spans="1:7" ht="53.25" customHeight="1" x14ac:dyDescent="0.7">
      <c r="A332" s="130">
        <v>45967</v>
      </c>
      <c r="B332" s="11">
        <v>46018</v>
      </c>
      <c r="C332" s="332">
        <v>215</v>
      </c>
      <c r="D332" s="332"/>
      <c r="E332" s="60">
        <f t="shared" ref="E332:E335" si="26">35+C332</f>
        <v>250</v>
      </c>
      <c r="F332" s="359"/>
      <c r="G332" s="360"/>
    </row>
    <row r="333" spans="1:7" ht="53.25" customHeight="1" x14ac:dyDescent="0.7">
      <c r="A333" s="130">
        <v>46018</v>
      </c>
      <c r="B333" s="11">
        <v>46027</v>
      </c>
      <c r="C333" s="60">
        <v>495</v>
      </c>
      <c r="D333" s="60">
        <v>515</v>
      </c>
      <c r="E333" s="60">
        <f>50+D333</f>
        <v>565</v>
      </c>
      <c r="F333" s="359"/>
      <c r="G333" s="360"/>
    </row>
    <row r="334" spans="1:7" ht="53.25" customHeight="1" x14ac:dyDescent="0.7">
      <c r="A334" s="130">
        <v>46027</v>
      </c>
      <c r="B334" s="11">
        <v>46072</v>
      </c>
      <c r="C334" s="332">
        <v>215</v>
      </c>
      <c r="D334" s="332"/>
      <c r="E334" s="60">
        <f t="shared" si="26"/>
        <v>250</v>
      </c>
      <c r="F334" s="359"/>
      <c r="G334" s="360"/>
    </row>
    <row r="335" spans="1:7" ht="53.25" customHeight="1" x14ac:dyDescent="0.7">
      <c r="A335" s="130">
        <v>46072</v>
      </c>
      <c r="B335" s="11">
        <v>46102</v>
      </c>
      <c r="C335" s="332">
        <v>155</v>
      </c>
      <c r="D335" s="332"/>
      <c r="E335" s="60">
        <f t="shared" si="26"/>
        <v>190</v>
      </c>
      <c r="F335" s="222"/>
      <c r="G335" s="223"/>
    </row>
    <row r="336" spans="1:7" ht="55.5" customHeight="1" x14ac:dyDescent="0.7">
      <c r="A336" s="327" t="s">
        <v>168</v>
      </c>
      <c r="B336" s="328"/>
      <c r="C336" s="328"/>
      <c r="D336" s="328"/>
      <c r="E336" s="328"/>
      <c r="F336" s="359" t="s">
        <v>661</v>
      </c>
      <c r="G336" s="360"/>
    </row>
    <row r="337" spans="1:7" ht="47.25" customHeight="1" x14ac:dyDescent="0.7">
      <c r="A337" s="130">
        <v>45967</v>
      </c>
      <c r="B337" s="11">
        <v>46018</v>
      </c>
      <c r="C337" s="332">
        <v>235</v>
      </c>
      <c r="D337" s="332"/>
      <c r="E337" s="60">
        <f t="shared" ref="E337:E340" si="27">35+C337</f>
        <v>270</v>
      </c>
      <c r="F337" s="359"/>
      <c r="G337" s="360"/>
    </row>
    <row r="338" spans="1:7" ht="47.25" customHeight="1" x14ac:dyDescent="0.7">
      <c r="A338" s="130">
        <v>46018</v>
      </c>
      <c r="B338" s="11">
        <v>46027</v>
      </c>
      <c r="C338" s="60">
        <v>520</v>
      </c>
      <c r="D338" s="60">
        <v>540</v>
      </c>
      <c r="E338" s="60">
        <f>50+D338</f>
        <v>590</v>
      </c>
      <c r="F338" s="359"/>
      <c r="G338" s="360"/>
    </row>
    <row r="339" spans="1:7" ht="47.25" customHeight="1" x14ac:dyDescent="0.7">
      <c r="A339" s="130">
        <v>46027</v>
      </c>
      <c r="B339" s="11">
        <v>46072</v>
      </c>
      <c r="C339" s="332">
        <v>235</v>
      </c>
      <c r="D339" s="332"/>
      <c r="E339" s="60">
        <f t="shared" si="27"/>
        <v>270</v>
      </c>
      <c r="F339" s="359"/>
      <c r="G339" s="360"/>
    </row>
    <row r="340" spans="1:7" ht="47.25" customHeight="1" x14ac:dyDescent="0.7">
      <c r="A340" s="130">
        <v>46072</v>
      </c>
      <c r="B340" s="11">
        <v>46102</v>
      </c>
      <c r="C340" s="332">
        <v>175</v>
      </c>
      <c r="D340" s="332"/>
      <c r="E340" s="60">
        <f t="shared" si="27"/>
        <v>210</v>
      </c>
      <c r="F340" s="359"/>
      <c r="G340" s="360"/>
    </row>
    <row r="341" spans="1:7" ht="55.5" customHeight="1" x14ac:dyDescent="0.7">
      <c r="A341" s="327" t="s">
        <v>169</v>
      </c>
      <c r="B341" s="328"/>
      <c r="C341" s="328"/>
      <c r="D341" s="328"/>
      <c r="E341" s="328"/>
      <c r="F341" s="222"/>
      <c r="G341" s="223"/>
    </row>
    <row r="342" spans="1:7" ht="42.75" customHeight="1" x14ac:dyDescent="0.7">
      <c r="A342" s="130">
        <v>45967</v>
      </c>
      <c r="B342" s="11">
        <v>46018</v>
      </c>
      <c r="C342" s="181">
        <v>265</v>
      </c>
      <c r="D342" s="181">
        <v>285</v>
      </c>
      <c r="E342" s="181">
        <f t="shared" ref="E342:E345" si="28">35+D342</f>
        <v>320</v>
      </c>
      <c r="F342" s="291"/>
      <c r="G342" s="292"/>
    </row>
    <row r="343" spans="1:7" ht="42.75" customHeight="1" x14ac:dyDescent="0.7">
      <c r="A343" s="130">
        <v>46018</v>
      </c>
      <c r="B343" s="11">
        <v>46027</v>
      </c>
      <c r="C343" s="181">
        <v>550</v>
      </c>
      <c r="D343" s="181">
        <v>570</v>
      </c>
      <c r="E343" s="181">
        <f>50+D343</f>
        <v>620</v>
      </c>
      <c r="F343" s="291"/>
      <c r="G343" s="292"/>
    </row>
    <row r="344" spans="1:7" ht="42.75" customHeight="1" x14ac:dyDescent="0.7">
      <c r="A344" s="130">
        <v>46027</v>
      </c>
      <c r="B344" s="11">
        <v>46072</v>
      </c>
      <c r="C344" s="181">
        <v>265</v>
      </c>
      <c r="D344" s="181">
        <v>285</v>
      </c>
      <c r="E344" s="181">
        <f t="shared" si="28"/>
        <v>320</v>
      </c>
      <c r="F344" s="291"/>
      <c r="G344" s="292"/>
    </row>
    <row r="345" spans="1:7" ht="42.75" customHeight="1" x14ac:dyDescent="0.7">
      <c r="A345" s="130">
        <v>46072</v>
      </c>
      <c r="B345" s="11">
        <v>46102</v>
      </c>
      <c r="C345" s="181">
        <v>205</v>
      </c>
      <c r="D345" s="181">
        <v>225</v>
      </c>
      <c r="E345" s="181">
        <f t="shared" si="28"/>
        <v>260</v>
      </c>
      <c r="F345" s="291"/>
      <c r="G345" s="292"/>
    </row>
    <row r="346" spans="1:7" ht="55.5" customHeight="1" x14ac:dyDescent="0.7">
      <c r="A346" s="327" t="s">
        <v>354</v>
      </c>
      <c r="B346" s="328"/>
      <c r="C346" s="328"/>
      <c r="D346" s="328"/>
      <c r="E346" s="328"/>
      <c r="F346" s="234"/>
      <c r="G346" s="235"/>
    </row>
    <row r="347" spans="1:7" ht="41.25" customHeight="1" x14ac:dyDescent="0.7">
      <c r="A347" s="130">
        <v>45967</v>
      </c>
      <c r="B347" s="11">
        <v>46018</v>
      </c>
      <c r="C347" s="181">
        <v>275</v>
      </c>
      <c r="D347" s="181">
        <v>295</v>
      </c>
      <c r="E347" s="181">
        <f t="shared" ref="E347:E350" si="29">35+D347</f>
        <v>330</v>
      </c>
      <c r="F347" s="234"/>
      <c r="G347" s="235"/>
    </row>
    <row r="348" spans="1:7" ht="41.25" customHeight="1" x14ac:dyDescent="0.7">
      <c r="A348" s="130">
        <v>46018</v>
      </c>
      <c r="B348" s="11">
        <v>46027</v>
      </c>
      <c r="C348" s="181">
        <v>590</v>
      </c>
      <c r="D348" s="181">
        <v>610</v>
      </c>
      <c r="E348" s="181">
        <f>50+D348</f>
        <v>660</v>
      </c>
      <c r="F348" s="234"/>
      <c r="G348" s="235"/>
    </row>
    <row r="349" spans="1:7" ht="41.25" customHeight="1" x14ac:dyDescent="0.7">
      <c r="A349" s="130">
        <v>46027</v>
      </c>
      <c r="B349" s="11">
        <v>46072</v>
      </c>
      <c r="C349" s="181">
        <v>275</v>
      </c>
      <c r="D349" s="181">
        <v>295</v>
      </c>
      <c r="E349" s="181">
        <f t="shared" si="29"/>
        <v>330</v>
      </c>
      <c r="F349" s="234"/>
      <c r="G349" s="235"/>
    </row>
    <row r="350" spans="1:7" ht="41.25" customHeight="1" x14ac:dyDescent="0.7">
      <c r="A350" s="130">
        <v>46072</v>
      </c>
      <c r="B350" s="11">
        <v>46102</v>
      </c>
      <c r="C350" s="181">
        <v>215</v>
      </c>
      <c r="D350" s="181">
        <v>235</v>
      </c>
      <c r="E350" s="181">
        <f t="shared" si="29"/>
        <v>270</v>
      </c>
      <c r="F350" s="234"/>
      <c r="G350" s="235"/>
    </row>
    <row r="351" spans="1:7" ht="55.5" customHeight="1" x14ac:dyDescent="0.7">
      <c r="A351" s="327" t="s">
        <v>170</v>
      </c>
      <c r="B351" s="328"/>
      <c r="C351" s="328"/>
      <c r="D351" s="328"/>
      <c r="E351" s="328"/>
      <c r="F351" s="234"/>
      <c r="G351" s="235"/>
    </row>
    <row r="352" spans="1:7" ht="42" customHeight="1" x14ac:dyDescent="0.7">
      <c r="A352" s="130">
        <v>45967</v>
      </c>
      <c r="B352" s="11">
        <v>46018</v>
      </c>
      <c r="C352" s="181">
        <v>320</v>
      </c>
      <c r="D352" s="181">
        <v>340</v>
      </c>
      <c r="E352" s="181">
        <f t="shared" ref="E352:E355" si="30">35+D352</f>
        <v>375</v>
      </c>
      <c r="F352" s="234"/>
      <c r="G352" s="235"/>
    </row>
    <row r="353" spans="1:7" ht="42" customHeight="1" x14ac:dyDescent="0.7">
      <c r="A353" s="130">
        <v>46018</v>
      </c>
      <c r="B353" s="11">
        <v>46027</v>
      </c>
      <c r="C353" s="181">
        <v>630</v>
      </c>
      <c r="D353" s="181">
        <v>650</v>
      </c>
      <c r="E353" s="181">
        <f>50+D353</f>
        <v>700</v>
      </c>
      <c r="F353" s="234"/>
      <c r="G353" s="235"/>
    </row>
    <row r="354" spans="1:7" ht="42" customHeight="1" x14ac:dyDescent="0.7">
      <c r="A354" s="130">
        <v>46027</v>
      </c>
      <c r="B354" s="11">
        <v>46072</v>
      </c>
      <c r="C354" s="181">
        <v>320</v>
      </c>
      <c r="D354" s="181">
        <v>340</v>
      </c>
      <c r="E354" s="181">
        <f t="shared" si="30"/>
        <v>375</v>
      </c>
      <c r="F354" s="234"/>
      <c r="G354" s="235"/>
    </row>
    <row r="355" spans="1:7" ht="42" customHeight="1" x14ac:dyDescent="0.7">
      <c r="A355" s="130">
        <v>46072</v>
      </c>
      <c r="B355" s="11">
        <v>46102</v>
      </c>
      <c r="C355" s="181">
        <v>260</v>
      </c>
      <c r="D355" s="181">
        <v>280</v>
      </c>
      <c r="E355" s="181">
        <f t="shared" si="30"/>
        <v>315</v>
      </c>
      <c r="F355" s="234"/>
      <c r="G355" s="235"/>
    </row>
    <row r="356" spans="1:7" ht="55.5" customHeight="1" x14ac:dyDescent="0.7">
      <c r="A356" s="327" t="s">
        <v>171</v>
      </c>
      <c r="B356" s="328"/>
      <c r="C356" s="328"/>
      <c r="D356" s="328"/>
      <c r="E356" s="328"/>
      <c r="F356" s="234"/>
      <c r="G356" s="235"/>
    </row>
    <row r="357" spans="1:7" ht="46.5" customHeight="1" x14ac:dyDescent="0.7">
      <c r="A357" s="130">
        <v>45967</v>
      </c>
      <c r="B357" s="11">
        <v>46018</v>
      </c>
      <c r="C357" s="60">
        <v>335</v>
      </c>
      <c r="D357" s="60">
        <v>355</v>
      </c>
      <c r="E357" s="60">
        <f t="shared" ref="E357:E360" si="31">35+D357</f>
        <v>390</v>
      </c>
      <c r="F357" s="269"/>
      <c r="G357" s="221"/>
    </row>
    <row r="358" spans="1:7" ht="46.5" customHeight="1" x14ac:dyDescent="0.7">
      <c r="A358" s="130">
        <v>46018</v>
      </c>
      <c r="B358" s="11">
        <v>46027</v>
      </c>
      <c r="C358" s="60">
        <v>680</v>
      </c>
      <c r="D358" s="60">
        <v>700</v>
      </c>
      <c r="E358" s="60">
        <f>50+D358</f>
        <v>750</v>
      </c>
      <c r="F358" s="269"/>
      <c r="G358" s="221"/>
    </row>
    <row r="359" spans="1:7" ht="46.5" customHeight="1" x14ac:dyDescent="0.7">
      <c r="A359" s="130">
        <v>46027</v>
      </c>
      <c r="B359" s="11">
        <v>46072</v>
      </c>
      <c r="C359" s="60">
        <v>335</v>
      </c>
      <c r="D359" s="60">
        <v>355</v>
      </c>
      <c r="E359" s="60">
        <f t="shared" si="31"/>
        <v>390</v>
      </c>
      <c r="F359" s="269"/>
      <c r="G359" s="221"/>
    </row>
    <row r="360" spans="1:7" ht="46.5" customHeight="1" x14ac:dyDescent="0.7">
      <c r="A360" s="130">
        <v>46072</v>
      </c>
      <c r="B360" s="11">
        <v>46102</v>
      </c>
      <c r="C360" s="60">
        <v>275</v>
      </c>
      <c r="D360" s="60">
        <v>295</v>
      </c>
      <c r="E360" s="60">
        <f t="shared" si="31"/>
        <v>330</v>
      </c>
      <c r="F360" s="269"/>
      <c r="G360" s="221"/>
    </row>
    <row r="361" spans="1:7" ht="119.25" customHeight="1" x14ac:dyDescent="0.7">
      <c r="A361" s="333" t="s">
        <v>40</v>
      </c>
      <c r="B361" s="334"/>
      <c r="C361" s="334"/>
      <c r="D361" s="334"/>
      <c r="E361" s="334"/>
      <c r="F361" s="334"/>
      <c r="G361" s="19" t="s">
        <v>15</v>
      </c>
    </row>
    <row r="362" spans="1:7" x14ac:dyDescent="0.7">
      <c r="A362" s="338" t="s">
        <v>90</v>
      </c>
      <c r="B362" s="339"/>
      <c r="C362" s="339"/>
      <c r="D362" s="339"/>
      <c r="E362" s="339"/>
      <c r="F362" s="339"/>
      <c r="G362" s="340"/>
    </row>
    <row r="363" spans="1:7" ht="60.75" customHeight="1" x14ac:dyDescent="0.7">
      <c r="A363" s="577" t="s">
        <v>69</v>
      </c>
      <c r="B363" s="578"/>
      <c r="C363" s="578"/>
      <c r="D363" s="578"/>
      <c r="E363" s="578"/>
      <c r="F363" s="343" t="s">
        <v>680</v>
      </c>
      <c r="G363" s="344"/>
    </row>
    <row r="364" spans="1:7" ht="60.75" customHeight="1" x14ac:dyDescent="0.7">
      <c r="A364" s="327" t="s">
        <v>418</v>
      </c>
      <c r="B364" s="328"/>
      <c r="C364" s="328"/>
      <c r="D364" s="328"/>
      <c r="E364" s="328"/>
      <c r="F364" s="343"/>
      <c r="G364" s="344"/>
    </row>
    <row r="365" spans="1:7" ht="41.25" customHeight="1" x14ac:dyDescent="0.7">
      <c r="A365" s="130">
        <v>45987</v>
      </c>
      <c r="B365" s="11">
        <v>45990</v>
      </c>
      <c r="C365" s="332">
        <v>240</v>
      </c>
      <c r="D365" s="332"/>
      <c r="E365" s="60">
        <f t="shared" ref="E365:E370" si="32">30+C365</f>
        <v>270</v>
      </c>
      <c r="F365" s="343"/>
      <c r="G365" s="344"/>
    </row>
    <row r="366" spans="1:7" ht="41.25" customHeight="1" x14ac:dyDescent="0.7">
      <c r="A366" s="130">
        <v>45990</v>
      </c>
      <c r="B366" s="11">
        <v>45992</v>
      </c>
      <c r="C366" s="332">
        <v>190</v>
      </c>
      <c r="D366" s="332"/>
      <c r="E366" s="60">
        <f t="shared" si="32"/>
        <v>220</v>
      </c>
      <c r="F366" s="343"/>
      <c r="G366" s="344"/>
    </row>
    <row r="367" spans="1:7" ht="41.25" customHeight="1" x14ac:dyDescent="0.7">
      <c r="A367" s="130">
        <v>45992</v>
      </c>
      <c r="B367" s="11">
        <v>46005</v>
      </c>
      <c r="C367" s="332">
        <v>200</v>
      </c>
      <c r="D367" s="332"/>
      <c r="E367" s="60">
        <f t="shared" si="32"/>
        <v>230</v>
      </c>
      <c r="F367" s="343"/>
      <c r="G367" s="344"/>
    </row>
    <row r="368" spans="1:7" ht="41.25" customHeight="1" x14ac:dyDescent="0.7">
      <c r="A368" s="130">
        <v>46005</v>
      </c>
      <c r="B368" s="11">
        <v>46007</v>
      </c>
      <c r="C368" s="332" t="s">
        <v>681</v>
      </c>
      <c r="D368" s="332"/>
      <c r="E368" s="60"/>
      <c r="F368" s="343"/>
      <c r="G368" s="344"/>
    </row>
    <row r="369" spans="1:7" ht="41.25" customHeight="1" x14ac:dyDescent="0.7">
      <c r="A369" s="130">
        <v>46007</v>
      </c>
      <c r="B369" s="11">
        <v>46019</v>
      </c>
      <c r="C369" s="332">
        <v>170</v>
      </c>
      <c r="D369" s="332"/>
      <c r="E369" s="60">
        <f t="shared" si="32"/>
        <v>200</v>
      </c>
      <c r="F369" s="343"/>
      <c r="G369" s="344"/>
    </row>
    <row r="370" spans="1:7" ht="41.25" customHeight="1" x14ac:dyDescent="0.7">
      <c r="A370" s="130">
        <v>46019</v>
      </c>
      <c r="B370" s="11">
        <v>46021</v>
      </c>
      <c r="C370" s="332">
        <v>230</v>
      </c>
      <c r="D370" s="332"/>
      <c r="E370" s="60">
        <f t="shared" si="32"/>
        <v>260</v>
      </c>
      <c r="F370" s="316"/>
      <c r="G370" s="318"/>
    </row>
    <row r="371" spans="1:7" ht="60.75" customHeight="1" x14ac:dyDescent="0.7">
      <c r="A371" s="327" t="s">
        <v>419</v>
      </c>
      <c r="B371" s="328"/>
      <c r="C371" s="328"/>
      <c r="D371" s="328"/>
      <c r="E371" s="328"/>
      <c r="F371" s="353" t="s">
        <v>437</v>
      </c>
      <c r="G371" s="354"/>
    </row>
    <row r="372" spans="1:7" ht="47.25" customHeight="1" x14ac:dyDescent="0.7">
      <c r="A372" s="130">
        <v>45987</v>
      </c>
      <c r="B372" s="11">
        <v>45990</v>
      </c>
      <c r="C372" s="332">
        <v>280</v>
      </c>
      <c r="D372" s="332"/>
      <c r="E372" s="60">
        <f t="shared" ref="E372:E377" si="33">30+C372</f>
        <v>310</v>
      </c>
      <c r="F372" s="353"/>
      <c r="G372" s="354"/>
    </row>
    <row r="373" spans="1:7" ht="47.25" customHeight="1" x14ac:dyDescent="0.7">
      <c r="A373" s="130">
        <v>45990</v>
      </c>
      <c r="B373" s="11">
        <v>45992</v>
      </c>
      <c r="C373" s="332">
        <v>230</v>
      </c>
      <c r="D373" s="332"/>
      <c r="E373" s="60">
        <f t="shared" si="33"/>
        <v>260</v>
      </c>
      <c r="F373" s="353"/>
      <c r="G373" s="354"/>
    </row>
    <row r="374" spans="1:7" ht="47.25" customHeight="1" x14ac:dyDescent="0.7">
      <c r="A374" s="130">
        <v>45992</v>
      </c>
      <c r="B374" s="11">
        <v>46005</v>
      </c>
      <c r="C374" s="332">
        <v>240</v>
      </c>
      <c r="D374" s="332"/>
      <c r="E374" s="60">
        <f t="shared" si="33"/>
        <v>270</v>
      </c>
      <c r="F374" s="298"/>
      <c r="G374" s="299"/>
    </row>
    <row r="375" spans="1:7" ht="47.25" customHeight="1" x14ac:dyDescent="0.7">
      <c r="A375" s="130">
        <v>46005</v>
      </c>
      <c r="B375" s="11">
        <v>46007</v>
      </c>
      <c r="C375" s="332" t="s">
        <v>681</v>
      </c>
      <c r="D375" s="332"/>
      <c r="E375" s="60"/>
      <c r="F375" s="298"/>
      <c r="G375" s="299"/>
    </row>
    <row r="376" spans="1:7" ht="47.25" customHeight="1" x14ac:dyDescent="0.7">
      <c r="A376" s="130">
        <v>46007</v>
      </c>
      <c r="B376" s="11">
        <v>46019</v>
      </c>
      <c r="C376" s="332">
        <v>210</v>
      </c>
      <c r="D376" s="332"/>
      <c r="E376" s="60">
        <f t="shared" si="33"/>
        <v>240</v>
      </c>
      <c r="F376" s="298"/>
      <c r="G376" s="299"/>
    </row>
    <row r="377" spans="1:7" ht="47.25" customHeight="1" x14ac:dyDescent="0.7">
      <c r="A377" s="130">
        <v>46019</v>
      </c>
      <c r="B377" s="11">
        <v>46021</v>
      </c>
      <c r="C377" s="332">
        <v>270</v>
      </c>
      <c r="D377" s="332"/>
      <c r="E377" s="60">
        <f t="shared" si="33"/>
        <v>300</v>
      </c>
      <c r="F377" s="298"/>
      <c r="G377" s="299"/>
    </row>
    <row r="378" spans="1:7" ht="60.75" customHeight="1" x14ac:dyDescent="0.7">
      <c r="A378" s="327" t="s">
        <v>48</v>
      </c>
      <c r="B378" s="328"/>
      <c r="C378" s="328"/>
      <c r="D378" s="328"/>
      <c r="E378" s="328"/>
      <c r="F378" s="475" t="s">
        <v>675</v>
      </c>
      <c r="G378" s="616"/>
    </row>
    <row r="379" spans="1:7" ht="42.75" customHeight="1" x14ac:dyDescent="0.7">
      <c r="A379" s="130">
        <v>45987</v>
      </c>
      <c r="B379" s="11">
        <v>45990</v>
      </c>
      <c r="C379" s="332">
        <f>15+C365</f>
        <v>255</v>
      </c>
      <c r="D379" s="332"/>
      <c r="E379" s="60">
        <f t="shared" ref="E379:E384" si="34">30+C379</f>
        <v>285</v>
      </c>
      <c r="F379" s="475"/>
      <c r="G379" s="616"/>
    </row>
    <row r="380" spans="1:7" ht="42.75" customHeight="1" x14ac:dyDescent="0.7">
      <c r="A380" s="130">
        <v>45990</v>
      </c>
      <c r="B380" s="11">
        <v>45992</v>
      </c>
      <c r="C380" s="332">
        <f t="shared" ref="C380:C384" si="35">15+C366</f>
        <v>205</v>
      </c>
      <c r="D380" s="332"/>
      <c r="E380" s="60">
        <f t="shared" si="34"/>
        <v>235</v>
      </c>
      <c r="F380" s="273"/>
      <c r="G380" s="274"/>
    </row>
    <row r="381" spans="1:7" ht="42.75" customHeight="1" x14ac:dyDescent="0.7">
      <c r="A381" s="130">
        <v>45992</v>
      </c>
      <c r="B381" s="11">
        <v>46005</v>
      </c>
      <c r="C381" s="332">
        <f t="shared" si="35"/>
        <v>215</v>
      </c>
      <c r="D381" s="332"/>
      <c r="E381" s="60">
        <f t="shared" si="34"/>
        <v>245</v>
      </c>
      <c r="F381" s="273"/>
      <c r="G381" s="274"/>
    </row>
    <row r="382" spans="1:7" ht="42.75" customHeight="1" x14ac:dyDescent="0.7">
      <c r="A382" s="130">
        <v>46005</v>
      </c>
      <c r="B382" s="11">
        <v>46007</v>
      </c>
      <c r="C382" s="332" t="s">
        <v>681</v>
      </c>
      <c r="D382" s="332"/>
      <c r="E382" s="60"/>
      <c r="F382" s="273"/>
      <c r="G382" s="274"/>
    </row>
    <row r="383" spans="1:7" ht="42.75" customHeight="1" x14ac:dyDescent="0.7">
      <c r="A383" s="130">
        <v>46007</v>
      </c>
      <c r="B383" s="11">
        <v>46019</v>
      </c>
      <c r="C383" s="332">
        <f t="shared" si="35"/>
        <v>185</v>
      </c>
      <c r="D383" s="332"/>
      <c r="E383" s="60">
        <f t="shared" si="34"/>
        <v>215</v>
      </c>
      <c r="F383" s="273"/>
      <c r="G383" s="274"/>
    </row>
    <row r="384" spans="1:7" ht="42.75" customHeight="1" x14ac:dyDescent="0.7">
      <c r="A384" s="130">
        <v>46019</v>
      </c>
      <c r="B384" s="11">
        <v>46021</v>
      </c>
      <c r="C384" s="332">
        <f t="shared" si="35"/>
        <v>245</v>
      </c>
      <c r="D384" s="332"/>
      <c r="E384" s="60">
        <f t="shared" si="34"/>
        <v>275</v>
      </c>
      <c r="F384" s="273"/>
      <c r="G384" s="274"/>
    </row>
    <row r="385" spans="1:7" ht="60.75" customHeight="1" x14ac:dyDescent="0.7">
      <c r="A385" s="327" t="s">
        <v>49</v>
      </c>
      <c r="B385" s="328"/>
      <c r="C385" s="328"/>
      <c r="D385" s="328"/>
      <c r="E385" s="328"/>
      <c r="F385" s="70"/>
      <c r="G385" s="171"/>
    </row>
    <row r="386" spans="1:7" ht="41.25" customHeight="1" x14ac:dyDescent="0.7">
      <c r="A386" s="130">
        <v>45987</v>
      </c>
      <c r="B386" s="11">
        <v>45990</v>
      </c>
      <c r="C386" s="332">
        <f>15+C372</f>
        <v>295</v>
      </c>
      <c r="D386" s="332"/>
      <c r="E386" s="60">
        <f t="shared" ref="E386:E391" si="36">30+C386</f>
        <v>325</v>
      </c>
      <c r="F386" s="70"/>
      <c r="G386" s="171"/>
    </row>
    <row r="387" spans="1:7" ht="41.25" customHeight="1" x14ac:dyDescent="0.7">
      <c r="A387" s="130">
        <v>45990</v>
      </c>
      <c r="B387" s="11">
        <v>45992</v>
      </c>
      <c r="C387" s="332">
        <f t="shared" ref="C387:C391" si="37">15+C373</f>
        <v>245</v>
      </c>
      <c r="D387" s="332"/>
      <c r="E387" s="60">
        <f t="shared" si="36"/>
        <v>275</v>
      </c>
      <c r="F387" s="70"/>
      <c r="G387" s="171"/>
    </row>
    <row r="388" spans="1:7" ht="41.25" customHeight="1" x14ac:dyDescent="0.7">
      <c r="A388" s="130">
        <v>45992</v>
      </c>
      <c r="B388" s="11">
        <v>46005</v>
      </c>
      <c r="C388" s="332">
        <f t="shared" si="37"/>
        <v>255</v>
      </c>
      <c r="D388" s="332"/>
      <c r="E388" s="60">
        <f t="shared" si="36"/>
        <v>285</v>
      </c>
      <c r="F388" s="70"/>
      <c r="G388" s="171"/>
    </row>
    <row r="389" spans="1:7" ht="41.25" customHeight="1" x14ac:dyDescent="0.7">
      <c r="A389" s="130">
        <v>46005</v>
      </c>
      <c r="B389" s="11">
        <v>46007</v>
      </c>
      <c r="C389" s="332" t="s">
        <v>681</v>
      </c>
      <c r="D389" s="332"/>
      <c r="E389" s="60"/>
      <c r="F389" s="70"/>
      <c r="G389" s="171"/>
    </row>
    <row r="390" spans="1:7" ht="41.25" customHeight="1" x14ac:dyDescent="0.7">
      <c r="A390" s="130">
        <v>46007</v>
      </c>
      <c r="B390" s="11">
        <v>46019</v>
      </c>
      <c r="C390" s="332">
        <f t="shared" si="37"/>
        <v>225</v>
      </c>
      <c r="D390" s="332"/>
      <c r="E390" s="60">
        <f t="shared" si="36"/>
        <v>255</v>
      </c>
      <c r="F390" s="70"/>
      <c r="G390" s="171"/>
    </row>
    <row r="391" spans="1:7" ht="41.25" customHeight="1" x14ac:dyDescent="0.7">
      <c r="A391" s="130">
        <v>46019</v>
      </c>
      <c r="B391" s="11">
        <v>46021</v>
      </c>
      <c r="C391" s="332">
        <f t="shared" si="37"/>
        <v>285</v>
      </c>
      <c r="D391" s="332"/>
      <c r="E391" s="60">
        <f t="shared" si="36"/>
        <v>315</v>
      </c>
      <c r="F391" s="70"/>
      <c r="G391" s="171"/>
    </row>
    <row r="392" spans="1:7" ht="60.75" customHeight="1" x14ac:dyDescent="0.7">
      <c r="A392" s="327" t="s">
        <v>298</v>
      </c>
      <c r="B392" s="328"/>
      <c r="C392" s="328"/>
      <c r="D392" s="328"/>
      <c r="E392" s="328"/>
      <c r="F392" s="300"/>
      <c r="G392" s="301"/>
    </row>
    <row r="393" spans="1:7" ht="39" customHeight="1" x14ac:dyDescent="0.7">
      <c r="A393" s="130">
        <v>45987</v>
      </c>
      <c r="B393" s="11">
        <v>45990</v>
      </c>
      <c r="C393" s="60">
        <f>60+C365</f>
        <v>300</v>
      </c>
      <c r="D393" s="60">
        <f>80+C365</f>
        <v>320</v>
      </c>
      <c r="E393" s="60">
        <f t="shared" ref="E393" si="38">70+D393</f>
        <v>390</v>
      </c>
      <c r="F393" s="300"/>
      <c r="G393" s="301"/>
    </row>
    <row r="394" spans="1:7" ht="39" customHeight="1" x14ac:dyDescent="0.7">
      <c r="A394" s="130">
        <v>45990</v>
      </c>
      <c r="B394" s="11">
        <v>45992</v>
      </c>
      <c r="C394" s="60">
        <f t="shared" ref="C394:C398" si="39">60+C366</f>
        <v>250</v>
      </c>
      <c r="D394" s="60">
        <f t="shared" ref="D394:D398" si="40">80+C366</f>
        <v>270</v>
      </c>
      <c r="E394" s="60">
        <f t="shared" ref="E394:E398" si="41">70+D394</f>
        <v>340</v>
      </c>
      <c r="F394" s="300"/>
      <c r="G394" s="301"/>
    </row>
    <row r="395" spans="1:7" ht="39" customHeight="1" x14ac:dyDescent="0.7">
      <c r="A395" s="130">
        <v>45992</v>
      </c>
      <c r="B395" s="11">
        <v>46005</v>
      </c>
      <c r="C395" s="60">
        <f t="shared" si="39"/>
        <v>260</v>
      </c>
      <c r="D395" s="60">
        <f t="shared" si="40"/>
        <v>280</v>
      </c>
      <c r="E395" s="60">
        <f t="shared" si="41"/>
        <v>350</v>
      </c>
      <c r="F395" s="300"/>
      <c r="G395" s="301"/>
    </row>
    <row r="396" spans="1:7" ht="39" customHeight="1" x14ac:dyDescent="0.7">
      <c r="A396" s="130">
        <v>46005</v>
      </c>
      <c r="B396" s="11">
        <v>46007</v>
      </c>
      <c r="C396" s="332" t="s">
        <v>681</v>
      </c>
      <c r="D396" s="332"/>
      <c r="E396" s="60"/>
      <c r="F396" s="300"/>
      <c r="G396" s="301"/>
    </row>
    <row r="397" spans="1:7" ht="39" customHeight="1" x14ac:dyDescent="0.7">
      <c r="A397" s="130">
        <v>46007</v>
      </c>
      <c r="B397" s="11">
        <v>46019</v>
      </c>
      <c r="C397" s="60">
        <f t="shared" si="39"/>
        <v>230</v>
      </c>
      <c r="D397" s="60">
        <f t="shared" si="40"/>
        <v>250</v>
      </c>
      <c r="E397" s="60">
        <f t="shared" si="41"/>
        <v>320</v>
      </c>
      <c r="F397" s="300"/>
      <c r="G397" s="301"/>
    </row>
    <row r="398" spans="1:7" ht="39" customHeight="1" x14ac:dyDescent="0.7">
      <c r="A398" s="130">
        <v>46019</v>
      </c>
      <c r="B398" s="11">
        <v>46021</v>
      </c>
      <c r="C398" s="60">
        <f t="shared" si="39"/>
        <v>290</v>
      </c>
      <c r="D398" s="60">
        <f t="shared" si="40"/>
        <v>310</v>
      </c>
      <c r="E398" s="60">
        <f t="shared" si="41"/>
        <v>380</v>
      </c>
      <c r="F398" s="300"/>
      <c r="G398" s="301"/>
    </row>
    <row r="399" spans="1:7" ht="60.75" customHeight="1" x14ac:dyDescent="0.7">
      <c r="A399" s="327" t="s">
        <v>299</v>
      </c>
      <c r="B399" s="328"/>
      <c r="C399" s="328"/>
      <c r="D399" s="328"/>
      <c r="E399" s="328"/>
      <c r="F399" s="300"/>
      <c r="G399" s="301"/>
    </row>
    <row r="400" spans="1:7" ht="41.25" customHeight="1" x14ac:dyDescent="0.7">
      <c r="A400" s="130">
        <v>45987</v>
      </c>
      <c r="B400" s="11">
        <v>45990</v>
      </c>
      <c r="C400" s="60">
        <f>60+C372</f>
        <v>340</v>
      </c>
      <c r="D400" s="60">
        <f>80+C372</f>
        <v>360</v>
      </c>
      <c r="E400" s="60">
        <f t="shared" ref="E400" si="42">70+D400</f>
        <v>430</v>
      </c>
      <c r="F400" s="255"/>
      <c r="G400" s="256"/>
    </row>
    <row r="401" spans="1:7" ht="41.25" customHeight="1" x14ac:dyDescent="0.7">
      <c r="A401" s="130">
        <v>45990</v>
      </c>
      <c r="B401" s="11">
        <v>45992</v>
      </c>
      <c r="C401" s="60">
        <f t="shared" ref="C401:C405" si="43">60+C373</f>
        <v>290</v>
      </c>
      <c r="D401" s="60">
        <f t="shared" ref="D401:D405" si="44">80+C373</f>
        <v>310</v>
      </c>
      <c r="E401" s="60">
        <f t="shared" ref="E401:E405" si="45">70+D401</f>
        <v>380</v>
      </c>
      <c r="F401" s="255"/>
      <c r="G401" s="256"/>
    </row>
    <row r="402" spans="1:7" ht="41.25" customHeight="1" x14ac:dyDescent="0.7">
      <c r="A402" s="130">
        <v>45992</v>
      </c>
      <c r="B402" s="11">
        <v>46005</v>
      </c>
      <c r="C402" s="60">
        <f t="shared" si="43"/>
        <v>300</v>
      </c>
      <c r="D402" s="60">
        <f t="shared" si="44"/>
        <v>320</v>
      </c>
      <c r="E402" s="60">
        <f t="shared" si="45"/>
        <v>390</v>
      </c>
      <c r="F402" s="255"/>
      <c r="G402" s="256"/>
    </row>
    <row r="403" spans="1:7" ht="41.25" customHeight="1" x14ac:dyDescent="0.7">
      <c r="A403" s="130">
        <v>46005</v>
      </c>
      <c r="B403" s="11">
        <v>46007</v>
      </c>
      <c r="C403" s="332" t="s">
        <v>681</v>
      </c>
      <c r="D403" s="332"/>
      <c r="E403" s="60"/>
      <c r="F403" s="255"/>
      <c r="G403" s="256"/>
    </row>
    <row r="404" spans="1:7" ht="41.25" customHeight="1" x14ac:dyDescent="0.7">
      <c r="A404" s="130">
        <v>46007</v>
      </c>
      <c r="B404" s="11">
        <v>46019</v>
      </c>
      <c r="C404" s="60">
        <f t="shared" si="43"/>
        <v>270</v>
      </c>
      <c r="D404" s="60">
        <f t="shared" si="44"/>
        <v>290</v>
      </c>
      <c r="E404" s="60">
        <f t="shared" si="45"/>
        <v>360</v>
      </c>
      <c r="F404" s="255"/>
      <c r="G404" s="256"/>
    </row>
    <row r="405" spans="1:7" ht="41.25" customHeight="1" x14ac:dyDescent="0.7">
      <c r="A405" s="130">
        <v>46019</v>
      </c>
      <c r="B405" s="11">
        <v>46021</v>
      </c>
      <c r="C405" s="60">
        <f t="shared" si="43"/>
        <v>330</v>
      </c>
      <c r="D405" s="60">
        <f t="shared" si="44"/>
        <v>350</v>
      </c>
      <c r="E405" s="60">
        <f t="shared" si="45"/>
        <v>420</v>
      </c>
      <c r="F405" s="255"/>
      <c r="G405" s="256"/>
    </row>
    <row r="406" spans="1:7" ht="60.75" customHeight="1" x14ac:dyDescent="0.7">
      <c r="A406" s="327" t="s">
        <v>315</v>
      </c>
      <c r="B406" s="328"/>
      <c r="C406" s="328"/>
      <c r="D406" s="328"/>
      <c r="E406" s="328"/>
      <c r="F406" s="238"/>
      <c r="G406" s="239"/>
    </row>
    <row r="407" spans="1:7" ht="39.75" customHeight="1" x14ac:dyDescent="0.7">
      <c r="A407" s="130">
        <v>45987</v>
      </c>
      <c r="B407" s="11">
        <v>45990</v>
      </c>
      <c r="C407" s="332">
        <f>400+C365</f>
        <v>640</v>
      </c>
      <c r="D407" s="332"/>
      <c r="E407" s="60">
        <f t="shared" ref="E407:E412" si="46">70+C407</f>
        <v>710</v>
      </c>
      <c r="F407" s="238"/>
      <c r="G407" s="239"/>
    </row>
    <row r="408" spans="1:7" ht="39.75" customHeight="1" x14ac:dyDescent="0.7">
      <c r="A408" s="130">
        <v>45990</v>
      </c>
      <c r="B408" s="11">
        <v>45992</v>
      </c>
      <c r="C408" s="332">
        <f t="shared" ref="C408:C412" si="47">400+C366</f>
        <v>590</v>
      </c>
      <c r="D408" s="332"/>
      <c r="E408" s="60">
        <f t="shared" si="46"/>
        <v>660</v>
      </c>
      <c r="F408" s="238"/>
      <c r="G408" s="239"/>
    </row>
    <row r="409" spans="1:7" ht="39.75" customHeight="1" x14ac:dyDescent="0.7">
      <c r="A409" s="130">
        <v>45992</v>
      </c>
      <c r="B409" s="11">
        <v>46005</v>
      </c>
      <c r="C409" s="332">
        <f t="shared" si="47"/>
        <v>600</v>
      </c>
      <c r="D409" s="332"/>
      <c r="E409" s="60">
        <f t="shared" si="46"/>
        <v>670</v>
      </c>
      <c r="F409" s="238"/>
      <c r="G409" s="239"/>
    </row>
    <row r="410" spans="1:7" ht="39.75" customHeight="1" x14ac:dyDescent="0.7">
      <c r="A410" s="130">
        <v>46005</v>
      </c>
      <c r="B410" s="11">
        <v>46007</v>
      </c>
      <c r="C410" s="332" t="s">
        <v>681</v>
      </c>
      <c r="D410" s="332"/>
      <c r="E410" s="60"/>
      <c r="F410" s="238"/>
      <c r="G410" s="239"/>
    </row>
    <row r="411" spans="1:7" ht="39.75" customHeight="1" x14ac:dyDescent="0.7">
      <c r="A411" s="130">
        <v>46007</v>
      </c>
      <c r="B411" s="11">
        <v>46019</v>
      </c>
      <c r="C411" s="332">
        <f t="shared" si="47"/>
        <v>570</v>
      </c>
      <c r="D411" s="332"/>
      <c r="E411" s="60">
        <f t="shared" si="46"/>
        <v>640</v>
      </c>
      <c r="F411" s="238"/>
      <c r="G411" s="239"/>
    </row>
    <row r="412" spans="1:7" ht="39.75" customHeight="1" x14ac:dyDescent="0.7">
      <c r="A412" s="130">
        <v>46019</v>
      </c>
      <c r="B412" s="11">
        <v>46021</v>
      </c>
      <c r="C412" s="332">
        <f t="shared" si="47"/>
        <v>630</v>
      </c>
      <c r="D412" s="332"/>
      <c r="E412" s="60">
        <f t="shared" si="46"/>
        <v>700</v>
      </c>
      <c r="F412" s="238"/>
      <c r="G412" s="239"/>
    </row>
    <row r="413" spans="1:7" ht="60.75" customHeight="1" x14ac:dyDescent="0.7">
      <c r="A413" s="327" t="s">
        <v>316</v>
      </c>
      <c r="B413" s="328"/>
      <c r="C413" s="328"/>
      <c r="D413" s="328"/>
      <c r="E413" s="328"/>
      <c r="F413" s="238"/>
      <c r="G413" s="239"/>
    </row>
    <row r="414" spans="1:7" ht="43.5" customHeight="1" x14ac:dyDescent="0.7">
      <c r="A414" s="130">
        <v>45987</v>
      </c>
      <c r="B414" s="11">
        <v>45990</v>
      </c>
      <c r="C414" s="332">
        <f>600+C365</f>
        <v>840</v>
      </c>
      <c r="D414" s="332"/>
      <c r="E414" s="60">
        <f t="shared" ref="E414:E419" si="48">70+C414</f>
        <v>910</v>
      </c>
      <c r="F414" s="238"/>
      <c r="G414" s="239"/>
    </row>
    <row r="415" spans="1:7" ht="43.5" customHeight="1" x14ac:dyDescent="0.7">
      <c r="A415" s="130">
        <v>45990</v>
      </c>
      <c r="B415" s="11">
        <v>45992</v>
      </c>
      <c r="C415" s="332">
        <f t="shared" ref="C415:C419" si="49">600+C366</f>
        <v>790</v>
      </c>
      <c r="D415" s="332"/>
      <c r="E415" s="60">
        <f t="shared" si="48"/>
        <v>860</v>
      </c>
      <c r="F415" s="238"/>
      <c r="G415" s="239"/>
    </row>
    <row r="416" spans="1:7" ht="43.5" customHeight="1" x14ac:dyDescent="0.7">
      <c r="A416" s="130">
        <v>45992</v>
      </c>
      <c r="B416" s="11">
        <v>46005</v>
      </c>
      <c r="C416" s="332">
        <f t="shared" si="49"/>
        <v>800</v>
      </c>
      <c r="D416" s="332"/>
      <c r="E416" s="60">
        <f t="shared" si="48"/>
        <v>870</v>
      </c>
      <c r="F416" s="238"/>
      <c r="G416" s="239"/>
    </row>
    <row r="417" spans="1:7" ht="43.5" customHeight="1" x14ac:dyDescent="0.7">
      <c r="A417" s="130">
        <v>46005</v>
      </c>
      <c r="B417" s="11">
        <v>46007</v>
      </c>
      <c r="C417" s="332" t="s">
        <v>681</v>
      </c>
      <c r="D417" s="332"/>
      <c r="E417" s="60"/>
      <c r="F417" s="238"/>
      <c r="G417" s="239"/>
    </row>
    <row r="418" spans="1:7" ht="43.5" customHeight="1" x14ac:dyDescent="0.7">
      <c r="A418" s="130">
        <v>46007</v>
      </c>
      <c r="B418" s="11">
        <v>46019</v>
      </c>
      <c r="C418" s="332">
        <f t="shared" si="49"/>
        <v>770</v>
      </c>
      <c r="D418" s="332"/>
      <c r="E418" s="60">
        <f t="shared" si="48"/>
        <v>840</v>
      </c>
      <c r="F418" s="238"/>
      <c r="G418" s="239"/>
    </row>
    <row r="419" spans="1:7" ht="43.5" customHeight="1" x14ac:dyDescent="0.7">
      <c r="A419" s="130">
        <v>46019</v>
      </c>
      <c r="B419" s="11">
        <v>46021</v>
      </c>
      <c r="C419" s="332">
        <f t="shared" si="49"/>
        <v>830</v>
      </c>
      <c r="D419" s="332"/>
      <c r="E419" s="60">
        <f t="shared" si="48"/>
        <v>900</v>
      </c>
      <c r="F419" s="238"/>
      <c r="G419" s="239"/>
    </row>
    <row r="420" spans="1:7" ht="60.75" customHeight="1" x14ac:dyDescent="0.7">
      <c r="A420" s="327" t="s">
        <v>317</v>
      </c>
      <c r="B420" s="328"/>
      <c r="C420" s="328"/>
      <c r="D420" s="328"/>
      <c r="E420" s="328"/>
      <c r="F420" s="238"/>
      <c r="G420" s="239"/>
    </row>
    <row r="421" spans="1:7" ht="43.5" customHeight="1" x14ac:dyDescent="0.7">
      <c r="A421" s="130">
        <v>45987</v>
      </c>
      <c r="B421" s="11">
        <v>45990</v>
      </c>
      <c r="C421" s="332">
        <f>800+C365</f>
        <v>1040</v>
      </c>
      <c r="D421" s="332"/>
      <c r="E421" s="60">
        <f t="shared" ref="E421:E426" si="50">70+C421</f>
        <v>1110</v>
      </c>
      <c r="F421" s="268"/>
      <c r="G421" s="85"/>
    </row>
    <row r="422" spans="1:7" ht="43.5" customHeight="1" x14ac:dyDescent="0.7">
      <c r="A422" s="130">
        <v>45990</v>
      </c>
      <c r="B422" s="11">
        <v>45992</v>
      </c>
      <c r="C422" s="332">
        <f>800+C366</f>
        <v>990</v>
      </c>
      <c r="D422" s="332"/>
      <c r="E422" s="60">
        <f t="shared" si="50"/>
        <v>1060</v>
      </c>
      <c r="F422" s="268"/>
      <c r="G422" s="85"/>
    </row>
    <row r="423" spans="1:7" ht="43.5" customHeight="1" x14ac:dyDescent="0.7">
      <c r="A423" s="130">
        <v>45992</v>
      </c>
      <c r="B423" s="11">
        <v>46005</v>
      </c>
      <c r="C423" s="332">
        <f>800+C367</f>
        <v>1000</v>
      </c>
      <c r="D423" s="332"/>
      <c r="E423" s="60">
        <f t="shared" si="50"/>
        <v>1070</v>
      </c>
      <c r="F423" s="268"/>
      <c r="G423" s="85"/>
    </row>
    <row r="424" spans="1:7" ht="43.5" customHeight="1" x14ac:dyDescent="0.7">
      <c r="A424" s="130">
        <v>46005</v>
      </c>
      <c r="B424" s="11">
        <v>46007</v>
      </c>
      <c r="C424" s="332" t="s">
        <v>681</v>
      </c>
      <c r="D424" s="332"/>
      <c r="E424" s="60"/>
      <c r="F424" s="314"/>
      <c r="G424" s="85"/>
    </row>
    <row r="425" spans="1:7" ht="43.5" customHeight="1" x14ac:dyDescent="0.7">
      <c r="A425" s="130">
        <v>46007</v>
      </c>
      <c r="B425" s="11">
        <v>46019</v>
      </c>
      <c r="C425" s="332">
        <f>800+C369</f>
        <v>970</v>
      </c>
      <c r="D425" s="332"/>
      <c r="E425" s="60">
        <f t="shared" si="50"/>
        <v>1040</v>
      </c>
      <c r="F425" s="314"/>
      <c r="G425" s="85"/>
    </row>
    <row r="426" spans="1:7" ht="43.5" customHeight="1" x14ac:dyDescent="0.7">
      <c r="A426" s="130">
        <v>46019</v>
      </c>
      <c r="B426" s="11">
        <v>46021</v>
      </c>
      <c r="C426" s="332">
        <f>800+C370</f>
        <v>1030</v>
      </c>
      <c r="D426" s="332"/>
      <c r="E426" s="60">
        <f t="shared" si="50"/>
        <v>1100</v>
      </c>
      <c r="F426" s="314"/>
      <c r="G426" s="85"/>
    </row>
    <row r="427" spans="1:7" ht="114" customHeight="1" x14ac:dyDescent="0.7">
      <c r="A427" s="333" t="s">
        <v>44</v>
      </c>
      <c r="B427" s="334"/>
      <c r="C427" s="334"/>
      <c r="D427" s="334"/>
      <c r="E427" s="334"/>
      <c r="F427" s="334"/>
      <c r="G427" s="19" t="s">
        <v>15</v>
      </c>
    </row>
    <row r="428" spans="1:7" ht="86.25" customHeight="1" x14ac:dyDescent="0.7">
      <c r="A428" s="361" t="s">
        <v>107</v>
      </c>
      <c r="B428" s="362"/>
      <c r="C428" s="362"/>
      <c r="D428" s="362"/>
      <c r="E428" s="362"/>
      <c r="F428" s="362"/>
      <c r="G428" s="363"/>
    </row>
    <row r="429" spans="1:7" ht="57.75" customHeight="1" x14ac:dyDescent="0.7">
      <c r="A429" s="355" t="s">
        <v>9</v>
      </c>
      <c r="B429" s="356"/>
      <c r="C429" s="356"/>
      <c r="D429" s="356"/>
      <c r="E429" s="371"/>
      <c r="F429" s="395" t="s">
        <v>388</v>
      </c>
      <c r="G429" s="396"/>
    </row>
    <row r="430" spans="1:7" ht="54" customHeight="1" x14ac:dyDescent="0.7">
      <c r="A430" s="327" t="s">
        <v>50</v>
      </c>
      <c r="B430" s="328"/>
      <c r="C430" s="328"/>
      <c r="D430" s="328"/>
      <c r="E430" s="329"/>
      <c r="F430" s="395"/>
      <c r="G430" s="396"/>
    </row>
    <row r="431" spans="1:7" ht="44.25" customHeight="1" x14ac:dyDescent="0.7">
      <c r="A431" s="130">
        <v>45982</v>
      </c>
      <c r="B431" s="11">
        <v>45990</v>
      </c>
      <c r="C431" s="325">
        <v>230</v>
      </c>
      <c r="D431" s="325"/>
      <c r="E431" s="47" t="s">
        <v>13</v>
      </c>
      <c r="F431" s="84"/>
      <c r="G431" s="17"/>
    </row>
    <row r="432" spans="1:7" ht="44.25" customHeight="1" x14ac:dyDescent="0.7">
      <c r="A432" s="130">
        <v>45990</v>
      </c>
      <c r="B432" s="11">
        <v>45992</v>
      </c>
      <c r="C432" s="325">
        <v>200</v>
      </c>
      <c r="D432" s="325"/>
      <c r="E432" s="47" t="s">
        <v>13</v>
      </c>
      <c r="F432" s="84"/>
      <c r="G432" s="17"/>
    </row>
    <row r="433" spans="1:8" ht="44.25" customHeight="1" x14ac:dyDescent="0.7">
      <c r="A433" s="130">
        <v>45992</v>
      </c>
      <c r="B433" s="11">
        <v>46017</v>
      </c>
      <c r="C433" s="325">
        <v>180</v>
      </c>
      <c r="D433" s="325"/>
      <c r="E433" s="47" t="s">
        <v>13</v>
      </c>
      <c r="F433" s="84"/>
      <c r="G433" s="17"/>
    </row>
    <row r="434" spans="1:8" ht="44.25" customHeight="1" x14ac:dyDescent="0.7">
      <c r="A434" s="130">
        <v>46017</v>
      </c>
      <c r="B434" s="11">
        <v>46021</v>
      </c>
      <c r="C434" s="325">
        <v>230</v>
      </c>
      <c r="D434" s="325"/>
      <c r="E434" s="47" t="s">
        <v>13</v>
      </c>
      <c r="F434" s="175"/>
      <c r="G434" s="17"/>
    </row>
    <row r="435" spans="1:8" ht="44.25" customHeight="1" x14ac:dyDescent="0.7">
      <c r="A435" s="130">
        <v>46021</v>
      </c>
      <c r="B435" s="11">
        <v>46025</v>
      </c>
      <c r="C435" s="325">
        <v>330</v>
      </c>
      <c r="D435" s="325"/>
      <c r="E435" s="47" t="s">
        <v>13</v>
      </c>
      <c r="F435" s="175"/>
      <c r="G435" s="17"/>
    </row>
    <row r="436" spans="1:8" ht="44.25" customHeight="1" x14ac:dyDescent="0.7">
      <c r="A436" s="130">
        <v>46025</v>
      </c>
      <c r="B436" s="11">
        <v>46026</v>
      </c>
      <c r="C436" s="325">
        <v>250</v>
      </c>
      <c r="D436" s="325"/>
      <c r="E436" s="47" t="s">
        <v>13</v>
      </c>
      <c r="F436" s="175"/>
      <c r="G436" s="17"/>
    </row>
    <row r="437" spans="1:8" ht="44.25" customHeight="1" x14ac:dyDescent="0.7">
      <c r="A437" s="130">
        <v>46026</v>
      </c>
      <c r="B437" s="11">
        <v>46031</v>
      </c>
      <c r="C437" s="325">
        <v>180</v>
      </c>
      <c r="D437" s="325"/>
      <c r="E437" s="47" t="s">
        <v>13</v>
      </c>
      <c r="F437" s="175"/>
      <c r="G437" s="17"/>
    </row>
    <row r="438" spans="1:8" ht="44.25" customHeight="1" x14ac:dyDescent="0.7">
      <c r="A438" s="130">
        <v>46031</v>
      </c>
      <c r="B438" s="11">
        <v>46039</v>
      </c>
      <c r="C438" s="325">
        <v>240</v>
      </c>
      <c r="D438" s="325"/>
      <c r="E438" s="47" t="s">
        <v>13</v>
      </c>
      <c r="F438" s="175"/>
      <c r="G438" s="17"/>
    </row>
    <row r="439" spans="1:8" ht="44.25" customHeight="1" x14ac:dyDescent="0.7">
      <c r="A439" s="130">
        <v>46039</v>
      </c>
      <c r="B439" s="11">
        <v>46067</v>
      </c>
      <c r="C439" s="325">
        <v>180</v>
      </c>
      <c r="D439" s="325"/>
      <c r="E439" s="47" t="s">
        <v>13</v>
      </c>
      <c r="F439" s="175"/>
      <c r="G439" s="17"/>
    </row>
    <row r="440" spans="1:8" ht="54" customHeight="1" x14ac:dyDescent="0.7">
      <c r="A440" s="327" t="s">
        <v>51</v>
      </c>
      <c r="B440" s="328"/>
      <c r="C440" s="328"/>
      <c r="D440" s="328"/>
      <c r="E440" s="329"/>
      <c r="F440" s="609" t="s">
        <v>665</v>
      </c>
      <c r="G440" s="610"/>
      <c r="H440" s="7"/>
    </row>
    <row r="441" spans="1:8" ht="40.5" customHeight="1" x14ac:dyDescent="0.7">
      <c r="A441" s="130">
        <v>45982</v>
      </c>
      <c r="B441" s="11">
        <v>45990</v>
      </c>
      <c r="C441" s="325">
        <f t="shared" ref="C441:C449" si="51">25+C431</f>
        <v>255</v>
      </c>
      <c r="D441" s="325"/>
      <c r="E441" s="47" t="s">
        <v>13</v>
      </c>
      <c r="F441" s="609"/>
      <c r="G441" s="610"/>
      <c r="H441" s="7"/>
    </row>
    <row r="442" spans="1:8" ht="40.5" customHeight="1" x14ac:dyDescent="0.7">
      <c r="A442" s="130">
        <v>45990</v>
      </c>
      <c r="B442" s="11">
        <v>45992</v>
      </c>
      <c r="C442" s="325">
        <f t="shared" si="51"/>
        <v>225</v>
      </c>
      <c r="D442" s="325"/>
      <c r="E442" s="47" t="s">
        <v>13</v>
      </c>
      <c r="F442" s="609"/>
      <c r="G442" s="610"/>
      <c r="H442" s="7"/>
    </row>
    <row r="443" spans="1:8" ht="40.5" customHeight="1" x14ac:dyDescent="0.7">
      <c r="A443" s="130">
        <v>45992</v>
      </c>
      <c r="B443" s="11">
        <v>46017</v>
      </c>
      <c r="C443" s="325">
        <f t="shared" si="51"/>
        <v>205</v>
      </c>
      <c r="D443" s="325"/>
      <c r="E443" s="47" t="s">
        <v>13</v>
      </c>
      <c r="F443" s="609"/>
      <c r="G443" s="610"/>
      <c r="H443" s="7"/>
    </row>
    <row r="444" spans="1:8" ht="40.5" customHeight="1" x14ac:dyDescent="0.7">
      <c r="A444" s="130">
        <v>46017</v>
      </c>
      <c r="B444" s="11">
        <v>46021</v>
      </c>
      <c r="C444" s="325">
        <f t="shared" si="51"/>
        <v>255</v>
      </c>
      <c r="D444" s="325"/>
      <c r="E444" s="47" t="s">
        <v>13</v>
      </c>
      <c r="F444" s="310"/>
      <c r="G444" s="311"/>
      <c r="H444" s="7"/>
    </row>
    <row r="445" spans="1:8" ht="40.5" customHeight="1" x14ac:dyDescent="0.7">
      <c r="A445" s="130">
        <v>46021</v>
      </c>
      <c r="B445" s="11">
        <v>46025</v>
      </c>
      <c r="C445" s="325">
        <f t="shared" si="51"/>
        <v>355</v>
      </c>
      <c r="D445" s="325"/>
      <c r="E445" s="47" t="s">
        <v>13</v>
      </c>
      <c r="F445" s="310"/>
      <c r="G445" s="311"/>
      <c r="H445" s="7"/>
    </row>
    <row r="446" spans="1:8" ht="40.5" customHeight="1" x14ac:dyDescent="0.7">
      <c r="A446" s="130">
        <v>46025</v>
      </c>
      <c r="B446" s="11">
        <v>46026</v>
      </c>
      <c r="C446" s="325">
        <f t="shared" si="51"/>
        <v>275</v>
      </c>
      <c r="D446" s="325"/>
      <c r="E446" s="47" t="s">
        <v>13</v>
      </c>
      <c r="F446" s="310"/>
      <c r="G446" s="311"/>
      <c r="H446" s="7"/>
    </row>
    <row r="447" spans="1:8" ht="40.5" customHeight="1" x14ac:dyDescent="0.7">
      <c r="A447" s="130">
        <v>46026</v>
      </c>
      <c r="B447" s="11">
        <v>46031</v>
      </c>
      <c r="C447" s="325">
        <f t="shared" si="51"/>
        <v>205</v>
      </c>
      <c r="D447" s="325"/>
      <c r="E447" s="47" t="s">
        <v>13</v>
      </c>
      <c r="F447" s="310"/>
      <c r="G447" s="311"/>
      <c r="H447" s="7"/>
    </row>
    <row r="448" spans="1:8" ht="40.5" customHeight="1" x14ac:dyDescent="0.7">
      <c r="A448" s="130">
        <v>46031</v>
      </c>
      <c r="B448" s="11">
        <v>46039</v>
      </c>
      <c r="C448" s="325">
        <f t="shared" si="51"/>
        <v>265</v>
      </c>
      <c r="D448" s="325"/>
      <c r="E448" s="47" t="s">
        <v>13</v>
      </c>
      <c r="F448" s="310"/>
      <c r="G448" s="311"/>
      <c r="H448" s="7"/>
    </row>
    <row r="449" spans="1:8" ht="40.5" customHeight="1" x14ac:dyDescent="0.7">
      <c r="A449" s="130">
        <v>46039</v>
      </c>
      <c r="B449" s="11">
        <v>46067</v>
      </c>
      <c r="C449" s="325">
        <f t="shared" si="51"/>
        <v>205</v>
      </c>
      <c r="D449" s="325"/>
      <c r="E449" s="47" t="s">
        <v>13</v>
      </c>
      <c r="F449" s="310"/>
      <c r="G449" s="311"/>
      <c r="H449" s="7"/>
    </row>
    <row r="450" spans="1:8" ht="54" customHeight="1" x14ac:dyDescent="0.7">
      <c r="A450" s="327" t="s">
        <v>52</v>
      </c>
      <c r="B450" s="328"/>
      <c r="C450" s="328"/>
      <c r="D450" s="328"/>
      <c r="E450" s="329"/>
      <c r="F450" s="84"/>
      <c r="G450" s="17"/>
      <c r="H450" s="7"/>
    </row>
    <row r="451" spans="1:8" ht="44.25" customHeight="1" x14ac:dyDescent="0.7">
      <c r="A451" s="130">
        <v>45982</v>
      </c>
      <c r="B451" s="11">
        <v>45990</v>
      </c>
      <c r="C451" s="325">
        <f t="shared" ref="C451:C459" si="52">35+C431</f>
        <v>265</v>
      </c>
      <c r="D451" s="325"/>
      <c r="E451" s="47" t="s">
        <v>13</v>
      </c>
      <c r="F451" s="84"/>
      <c r="G451" s="17"/>
    </row>
    <row r="452" spans="1:8" ht="44.25" customHeight="1" x14ac:dyDescent="0.7">
      <c r="A452" s="130">
        <v>45990</v>
      </c>
      <c r="B452" s="11">
        <v>45992</v>
      </c>
      <c r="C452" s="325">
        <f t="shared" si="52"/>
        <v>235</v>
      </c>
      <c r="D452" s="325"/>
      <c r="E452" s="47" t="s">
        <v>13</v>
      </c>
      <c r="F452" s="84"/>
      <c r="G452" s="17"/>
    </row>
    <row r="453" spans="1:8" ht="44.25" customHeight="1" x14ac:dyDescent="0.7">
      <c r="A453" s="130">
        <v>45992</v>
      </c>
      <c r="B453" s="11">
        <v>46017</v>
      </c>
      <c r="C453" s="325">
        <f t="shared" si="52"/>
        <v>215</v>
      </c>
      <c r="D453" s="325"/>
      <c r="E453" s="47" t="s">
        <v>13</v>
      </c>
      <c r="F453" s="84"/>
      <c r="G453" s="17"/>
    </row>
    <row r="454" spans="1:8" ht="44.25" customHeight="1" x14ac:dyDescent="0.7">
      <c r="A454" s="130">
        <v>46017</v>
      </c>
      <c r="B454" s="11">
        <v>46021</v>
      </c>
      <c r="C454" s="325">
        <f t="shared" si="52"/>
        <v>265</v>
      </c>
      <c r="D454" s="325"/>
      <c r="E454" s="47" t="s">
        <v>13</v>
      </c>
      <c r="F454" s="84"/>
      <c r="G454" s="17"/>
    </row>
    <row r="455" spans="1:8" ht="44.25" customHeight="1" x14ac:dyDescent="0.7">
      <c r="A455" s="130">
        <v>46021</v>
      </c>
      <c r="B455" s="11">
        <v>46025</v>
      </c>
      <c r="C455" s="325">
        <f t="shared" si="52"/>
        <v>365</v>
      </c>
      <c r="D455" s="325"/>
      <c r="E455" s="47" t="s">
        <v>13</v>
      </c>
      <c r="F455" s="84"/>
      <c r="G455" s="17"/>
    </row>
    <row r="456" spans="1:8" ht="44.25" customHeight="1" x14ac:dyDescent="0.7">
      <c r="A456" s="130">
        <v>46025</v>
      </c>
      <c r="B456" s="11">
        <v>46026</v>
      </c>
      <c r="C456" s="325">
        <f t="shared" si="52"/>
        <v>285</v>
      </c>
      <c r="D456" s="325"/>
      <c r="E456" s="47" t="s">
        <v>13</v>
      </c>
      <c r="F456" s="84"/>
      <c r="G456" s="17"/>
    </row>
    <row r="457" spans="1:8" ht="44.25" customHeight="1" x14ac:dyDescent="0.7">
      <c r="A457" s="130">
        <v>46026</v>
      </c>
      <c r="B457" s="11">
        <v>46031</v>
      </c>
      <c r="C457" s="325">
        <f t="shared" si="52"/>
        <v>215</v>
      </c>
      <c r="D457" s="325"/>
      <c r="E457" s="47" t="s">
        <v>13</v>
      </c>
      <c r="F457" s="84"/>
      <c r="G457" s="17"/>
    </row>
    <row r="458" spans="1:8" ht="44.25" customHeight="1" x14ac:dyDescent="0.7">
      <c r="A458" s="130">
        <v>46031</v>
      </c>
      <c r="B458" s="11">
        <v>46039</v>
      </c>
      <c r="C458" s="325">
        <f t="shared" si="52"/>
        <v>275</v>
      </c>
      <c r="D458" s="325"/>
      <c r="E458" s="47" t="s">
        <v>13</v>
      </c>
      <c r="F458" s="84"/>
      <c r="G458" s="17"/>
    </row>
    <row r="459" spans="1:8" ht="44.25" customHeight="1" x14ac:dyDescent="0.7">
      <c r="A459" s="130">
        <v>46039</v>
      </c>
      <c r="B459" s="11">
        <v>46067</v>
      </c>
      <c r="C459" s="325">
        <f t="shared" si="52"/>
        <v>215</v>
      </c>
      <c r="D459" s="325"/>
      <c r="E459" s="47" t="s">
        <v>13</v>
      </c>
      <c r="F459" s="84"/>
      <c r="G459" s="17"/>
    </row>
    <row r="460" spans="1:8" ht="61.5" customHeight="1" x14ac:dyDescent="0.7">
      <c r="A460" s="355" t="s">
        <v>8</v>
      </c>
      <c r="B460" s="356"/>
      <c r="C460" s="356"/>
      <c r="D460" s="356"/>
      <c r="E460" s="371"/>
      <c r="F460" s="397" t="s">
        <v>666</v>
      </c>
      <c r="G460" s="379"/>
    </row>
    <row r="461" spans="1:8" ht="57" customHeight="1" x14ac:dyDescent="0.7">
      <c r="A461" s="327" t="s">
        <v>53</v>
      </c>
      <c r="B461" s="328"/>
      <c r="C461" s="328"/>
      <c r="D461" s="328"/>
      <c r="E461" s="329"/>
      <c r="F461" s="397"/>
      <c r="G461" s="379"/>
    </row>
    <row r="462" spans="1:8" ht="40.5" customHeight="1" x14ac:dyDescent="0.7">
      <c r="A462" s="130">
        <v>45982</v>
      </c>
      <c r="B462" s="11">
        <v>45990</v>
      </c>
      <c r="C462" s="10">
        <f t="shared" ref="C462:C470" si="53">C431+20</f>
        <v>250</v>
      </c>
      <c r="D462" s="10">
        <f t="shared" ref="D462:D470" si="54">C431+20*2</f>
        <v>270</v>
      </c>
      <c r="E462" s="47" t="s">
        <v>13</v>
      </c>
      <c r="F462" s="397"/>
      <c r="G462" s="379"/>
    </row>
    <row r="463" spans="1:8" ht="40.5" customHeight="1" x14ac:dyDescent="0.7">
      <c r="A463" s="130">
        <v>45990</v>
      </c>
      <c r="B463" s="11">
        <v>45992</v>
      </c>
      <c r="C463" s="10">
        <f t="shared" si="53"/>
        <v>220</v>
      </c>
      <c r="D463" s="10">
        <f t="shared" si="54"/>
        <v>240</v>
      </c>
      <c r="E463" s="47" t="s">
        <v>13</v>
      </c>
      <c r="F463" s="397"/>
      <c r="G463" s="379"/>
    </row>
    <row r="464" spans="1:8" ht="40.5" customHeight="1" x14ac:dyDescent="0.7">
      <c r="A464" s="130">
        <v>45992</v>
      </c>
      <c r="B464" s="11">
        <v>46017</v>
      </c>
      <c r="C464" s="10">
        <f t="shared" si="53"/>
        <v>200</v>
      </c>
      <c r="D464" s="10">
        <f t="shared" si="54"/>
        <v>220</v>
      </c>
      <c r="E464" s="47" t="s">
        <v>13</v>
      </c>
      <c r="F464" s="397"/>
      <c r="G464" s="379"/>
    </row>
    <row r="465" spans="1:7" ht="40.5" customHeight="1" x14ac:dyDescent="0.7">
      <c r="A465" s="130">
        <v>46017</v>
      </c>
      <c r="B465" s="11">
        <v>46021</v>
      </c>
      <c r="C465" s="10">
        <f t="shared" si="53"/>
        <v>250</v>
      </c>
      <c r="D465" s="10">
        <f t="shared" si="54"/>
        <v>270</v>
      </c>
      <c r="E465" s="47" t="s">
        <v>13</v>
      </c>
      <c r="F465" s="397"/>
      <c r="G465" s="379"/>
    </row>
    <row r="466" spans="1:7" ht="40.5" customHeight="1" x14ac:dyDescent="0.7">
      <c r="A466" s="130">
        <v>46021</v>
      </c>
      <c r="B466" s="11">
        <v>46025</v>
      </c>
      <c r="C466" s="10">
        <f t="shared" si="53"/>
        <v>350</v>
      </c>
      <c r="D466" s="10">
        <f t="shared" si="54"/>
        <v>370</v>
      </c>
      <c r="E466" s="47" t="s">
        <v>13</v>
      </c>
      <c r="F466" s="397"/>
      <c r="G466" s="379"/>
    </row>
    <row r="467" spans="1:7" ht="40.5" customHeight="1" x14ac:dyDescent="0.7">
      <c r="A467" s="130">
        <v>46025</v>
      </c>
      <c r="B467" s="11">
        <v>46026</v>
      </c>
      <c r="C467" s="10">
        <f t="shared" si="53"/>
        <v>270</v>
      </c>
      <c r="D467" s="10">
        <f t="shared" si="54"/>
        <v>290</v>
      </c>
      <c r="E467" s="47" t="s">
        <v>13</v>
      </c>
      <c r="F467" s="397"/>
      <c r="G467" s="379"/>
    </row>
    <row r="468" spans="1:7" ht="40.5" customHeight="1" x14ac:dyDescent="0.7">
      <c r="A468" s="130">
        <v>46026</v>
      </c>
      <c r="B468" s="11">
        <v>46031</v>
      </c>
      <c r="C468" s="10">
        <f t="shared" si="53"/>
        <v>200</v>
      </c>
      <c r="D468" s="10">
        <f t="shared" si="54"/>
        <v>220</v>
      </c>
      <c r="E468" s="47" t="s">
        <v>13</v>
      </c>
      <c r="F468" s="397"/>
      <c r="G468" s="379"/>
    </row>
    <row r="469" spans="1:7" ht="40.5" customHeight="1" x14ac:dyDescent="0.7">
      <c r="A469" s="130">
        <v>46031</v>
      </c>
      <c r="B469" s="11">
        <v>46039</v>
      </c>
      <c r="C469" s="10">
        <f t="shared" si="53"/>
        <v>260</v>
      </c>
      <c r="D469" s="10">
        <f t="shared" si="54"/>
        <v>280</v>
      </c>
      <c r="E469" s="47" t="s">
        <v>13</v>
      </c>
      <c r="F469" s="397"/>
      <c r="G469" s="379"/>
    </row>
    <row r="470" spans="1:7" ht="40.5" customHeight="1" x14ac:dyDescent="0.7">
      <c r="A470" s="130">
        <v>46039</v>
      </c>
      <c r="B470" s="11">
        <v>46067</v>
      </c>
      <c r="C470" s="10">
        <f t="shared" si="53"/>
        <v>200</v>
      </c>
      <c r="D470" s="10">
        <f t="shared" si="54"/>
        <v>220</v>
      </c>
      <c r="E470" s="47" t="s">
        <v>13</v>
      </c>
      <c r="F470" s="397"/>
      <c r="G470" s="379"/>
    </row>
    <row r="471" spans="1:7" ht="57" customHeight="1" x14ac:dyDescent="0.7">
      <c r="A471" s="327" t="s">
        <v>51</v>
      </c>
      <c r="B471" s="328"/>
      <c r="C471" s="328"/>
      <c r="D471" s="328"/>
      <c r="E471" s="329"/>
      <c r="F471" s="397"/>
      <c r="G471" s="379"/>
    </row>
    <row r="472" spans="1:7" ht="40.5" customHeight="1" x14ac:dyDescent="0.7">
      <c r="A472" s="130">
        <v>45982</v>
      </c>
      <c r="B472" s="11">
        <v>45990</v>
      </c>
      <c r="C472" s="10">
        <f t="shared" ref="C472:C480" si="55">C441+20</f>
        <v>275</v>
      </c>
      <c r="D472" s="10">
        <f t="shared" ref="D472:D480" si="56">C441+20*2</f>
        <v>295</v>
      </c>
      <c r="E472" s="47" t="s">
        <v>13</v>
      </c>
      <c r="F472" s="397"/>
      <c r="G472" s="379"/>
    </row>
    <row r="473" spans="1:7" ht="40.5" customHeight="1" x14ac:dyDescent="0.7">
      <c r="A473" s="130">
        <v>45990</v>
      </c>
      <c r="B473" s="11">
        <v>45992</v>
      </c>
      <c r="C473" s="10">
        <f t="shared" si="55"/>
        <v>245</v>
      </c>
      <c r="D473" s="10">
        <f t="shared" si="56"/>
        <v>265</v>
      </c>
      <c r="E473" s="47" t="s">
        <v>13</v>
      </c>
      <c r="F473" s="397"/>
      <c r="G473" s="379"/>
    </row>
    <row r="474" spans="1:7" ht="40.5" customHeight="1" x14ac:dyDescent="0.7">
      <c r="A474" s="130">
        <v>45992</v>
      </c>
      <c r="B474" s="11">
        <v>46017</v>
      </c>
      <c r="C474" s="10">
        <f t="shared" si="55"/>
        <v>225</v>
      </c>
      <c r="D474" s="10">
        <f t="shared" si="56"/>
        <v>245</v>
      </c>
      <c r="E474" s="47" t="s">
        <v>13</v>
      </c>
      <c r="F474" s="397"/>
      <c r="G474" s="379"/>
    </row>
    <row r="475" spans="1:7" ht="40.5" customHeight="1" x14ac:dyDescent="0.7">
      <c r="A475" s="130">
        <v>46017</v>
      </c>
      <c r="B475" s="11">
        <v>46021</v>
      </c>
      <c r="C475" s="10">
        <f t="shared" si="55"/>
        <v>275</v>
      </c>
      <c r="D475" s="10">
        <f t="shared" si="56"/>
        <v>295</v>
      </c>
      <c r="E475" s="47" t="s">
        <v>13</v>
      </c>
      <c r="F475" s="397"/>
      <c r="G475" s="379"/>
    </row>
    <row r="476" spans="1:7" ht="40.5" customHeight="1" x14ac:dyDescent="0.7">
      <c r="A476" s="130">
        <v>46021</v>
      </c>
      <c r="B476" s="11">
        <v>46025</v>
      </c>
      <c r="C476" s="10">
        <f t="shared" si="55"/>
        <v>375</v>
      </c>
      <c r="D476" s="10">
        <f t="shared" si="56"/>
        <v>395</v>
      </c>
      <c r="E476" s="47" t="s">
        <v>13</v>
      </c>
      <c r="F476" s="397"/>
      <c r="G476" s="379"/>
    </row>
    <row r="477" spans="1:7" ht="40.5" customHeight="1" x14ac:dyDescent="0.7">
      <c r="A477" s="130">
        <v>46025</v>
      </c>
      <c r="B477" s="11">
        <v>46026</v>
      </c>
      <c r="C477" s="10">
        <f t="shared" si="55"/>
        <v>295</v>
      </c>
      <c r="D477" s="10">
        <f t="shared" si="56"/>
        <v>315</v>
      </c>
      <c r="E477" s="47" t="s">
        <v>13</v>
      </c>
      <c r="F477" s="397"/>
      <c r="G477" s="379"/>
    </row>
    <row r="478" spans="1:7" ht="40.5" customHeight="1" x14ac:dyDescent="0.7">
      <c r="A478" s="130">
        <v>46026</v>
      </c>
      <c r="B478" s="11">
        <v>46031</v>
      </c>
      <c r="C478" s="10">
        <f t="shared" si="55"/>
        <v>225</v>
      </c>
      <c r="D478" s="10">
        <f t="shared" si="56"/>
        <v>245</v>
      </c>
      <c r="E478" s="47" t="s">
        <v>13</v>
      </c>
      <c r="F478" s="397"/>
      <c r="G478" s="379"/>
    </row>
    <row r="479" spans="1:7" ht="40.5" customHeight="1" x14ac:dyDescent="0.7">
      <c r="A479" s="130">
        <v>46031</v>
      </c>
      <c r="B479" s="11">
        <v>46039</v>
      </c>
      <c r="C479" s="10">
        <f t="shared" si="55"/>
        <v>285</v>
      </c>
      <c r="D479" s="10">
        <f t="shared" si="56"/>
        <v>305</v>
      </c>
      <c r="E479" s="47" t="s">
        <v>13</v>
      </c>
      <c r="F479" s="397"/>
      <c r="G479" s="379"/>
    </row>
    <row r="480" spans="1:7" ht="40.5" customHeight="1" x14ac:dyDescent="0.7">
      <c r="A480" s="130">
        <v>46039</v>
      </c>
      <c r="B480" s="11">
        <v>46067</v>
      </c>
      <c r="C480" s="10">
        <f t="shared" si="55"/>
        <v>225</v>
      </c>
      <c r="D480" s="10">
        <f t="shared" si="56"/>
        <v>245</v>
      </c>
      <c r="E480" s="47" t="s">
        <v>13</v>
      </c>
      <c r="F480" s="397"/>
      <c r="G480" s="379"/>
    </row>
    <row r="481" spans="1:7" ht="57" customHeight="1" x14ac:dyDescent="0.7">
      <c r="A481" s="327" t="s">
        <v>52</v>
      </c>
      <c r="B481" s="328"/>
      <c r="C481" s="328"/>
      <c r="D481" s="328"/>
      <c r="E481" s="329"/>
      <c r="F481" s="397"/>
      <c r="G481" s="379"/>
    </row>
    <row r="482" spans="1:7" ht="44.25" customHeight="1" x14ac:dyDescent="0.7">
      <c r="A482" s="130">
        <v>45982</v>
      </c>
      <c r="B482" s="11">
        <v>45990</v>
      </c>
      <c r="C482" s="10">
        <f t="shared" ref="C482:C490" si="57">C451+20</f>
        <v>285</v>
      </c>
      <c r="D482" s="10">
        <f t="shared" ref="D482:D490" si="58">40+C451</f>
        <v>305</v>
      </c>
      <c r="E482" s="47" t="s">
        <v>13</v>
      </c>
      <c r="F482" s="84"/>
      <c r="G482" s="17"/>
    </row>
    <row r="483" spans="1:7" ht="44.25" customHeight="1" x14ac:dyDescent="0.7">
      <c r="A483" s="130">
        <v>45990</v>
      </c>
      <c r="B483" s="11">
        <v>45992</v>
      </c>
      <c r="C483" s="10">
        <f t="shared" si="57"/>
        <v>255</v>
      </c>
      <c r="D483" s="10">
        <f t="shared" si="58"/>
        <v>275</v>
      </c>
      <c r="E483" s="47" t="s">
        <v>13</v>
      </c>
      <c r="F483" s="84"/>
      <c r="G483" s="17"/>
    </row>
    <row r="484" spans="1:7" ht="44.25" customHeight="1" x14ac:dyDescent="0.7">
      <c r="A484" s="130">
        <v>45992</v>
      </c>
      <c r="B484" s="11">
        <v>46017</v>
      </c>
      <c r="C484" s="10">
        <f t="shared" si="57"/>
        <v>235</v>
      </c>
      <c r="D484" s="10">
        <f t="shared" si="58"/>
        <v>255</v>
      </c>
      <c r="E484" s="47" t="s">
        <v>13</v>
      </c>
      <c r="F484" s="84"/>
      <c r="G484" s="17"/>
    </row>
    <row r="485" spans="1:7" ht="44.25" customHeight="1" x14ac:dyDescent="0.7">
      <c r="A485" s="130">
        <v>46017</v>
      </c>
      <c r="B485" s="11">
        <v>46021</v>
      </c>
      <c r="C485" s="10">
        <f t="shared" si="57"/>
        <v>285</v>
      </c>
      <c r="D485" s="10">
        <f t="shared" si="58"/>
        <v>305</v>
      </c>
      <c r="E485" s="47" t="s">
        <v>13</v>
      </c>
      <c r="F485" s="84"/>
      <c r="G485" s="17"/>
    </row>
    <row r="486" spans="1:7" ht="44.25" customHeight="1" x14ac:dyDescent="0.7">
      <c r="A486" s="130">
        <v>46021</v>
      </c>
      <c r="B486" s="11">
        <v>46025</v>
      </c>
      <c r="C486" s="10">
        <f t="shared" si="57"/>
        <v>385</v>
      </c>
      <c r="D486" s="10">
        <f t="shared" si="58"/>
        <v>405</v>
      </c>
      <c r="E486" s="47" t="s">
        <v>13</v>
      </c>
      <c r="F486" s="84"/>
      <c r="G486" s="17"/>
    </row>
    <row r="487" spans="1:7" ht="44.25" customHeight="1" x14ac:dyDescent="0.7">
      <c r="A487" s="130">
        <v>46025</v>
      </c>
      <c r="B487" s="11">
        <v>46026</v>
      </c>
      <c r="C487" s="10">
        <f t="shared" si="57"/>
        <v>305</v>
      </c>
      <c r="D487" s="10">
        <f t="shared" si="58"/>
        <v>325</v>
      </c>
      <c r="E487" s="47" t="s">
        <v>13</v>
      </c>
      <c r="F487" s="84"/>
      <c r="G487" s="17"/>
    </row>
    <row r="488" spans="1:7" ht="44.25" customHeight="1" x14ac:dyDescent="0.7">
      <c r="A488" s="130">
        <v>46026</v>
      </c>
      <c r="B488" s="11">
        <v>46031</v>
      </c>
      <c r="C488" s="10">
        <f t="shared" si="57"/>
        <v>235</v>
      </c>
      <c r="D488" s="10">
        <f t="shared" si="58"/>
        <v>255</v>
      </c>
      <c r="E488" s="47" t="s">
        <v>13</v>
      </c>
      <c r="F488" s="84"/>
      <c r="G488" s="17"/>
    </row>
    <row r="489" spans="1:7" ht="44.25" customHeight="1" x14ac:dyDescent="0.7">
      <c r="A489" s="130">
        <v>46031</v>
      </c>
      <c r="B489" s="11">
        <v>46039</v>
      </c>
      <c r="C489" s="10">
        <f t="shared" si="57"/>
        <v>295</v>
      </c>
      <c r="D489" s="10">
        <f t="shared" si="58"/>
        <v>315</v>
      </c>
      <c r="E489" s="47" t="s">
        <v>13</v>
      </c>
      <c r="F489" s="84"/>
      <c r="G489" s="17"/>
    </row>
    <row r="490" spans="1:7" ht="44.25" customHeight="1" x14ac:dyDescent="0.7">
      <c r="A490" s="130">
        <v>46039</v>
      </c>
      <c r="B490" s="11">
        <v>46067</v>
      </c>
      <c r="C490" s="10">
        <f t="shared" si="57"/>
        <v>235</v>
      </c>
      <c r="D490" s="10">
        <f t="shared" si="58"/>
        <v>255</v>
      </c>
      <c r="E490" s="47" t="s">
        <v>13</v>
      </c>
      <c r="F490" s="84"/>
      <c r="G490" s="17"/>
    </row>
    <row r="491" spans="1:7" ht="57" customHeight="1" x14ac:dyDescent="0.7">
      <c r="A491" s="327" t="s">
        <v>54</v>
      </c>
      <c r="B491" s="328"/>
      <c r="C491" s="328"/>
      <c r="D491" s="328"/>
      <c r="E491" s="329"/>
      <c r="F491" s="84"/>
      <c r="G491" s="17"/>
    </row>
    <row r="492" spans="1:7" ht="42.75" customHeight="1" x14ac:dyDescent="0.7">
      <c r="A492" s="130">
        <v>45982</v>
      </c>
      <c r="B492" s="11">
        <v>45990</v>
      </c>
      <c r="C492" s="10">
        <f t="shared" ref="C492:C500" si="59">60+C431</f>
        <v>290</v>
      </c>
      <c r="D492" s="10">
        <f t="shared" ref="D492:D500" si="60">75+C431</f>
        <v>305</v>
      </c>
      <c r="E492" s="47" t="s">
        <v>13</v>
      </c>
      <c r="F492" s="84"/>
      <c r="G492" s="17"/>
    </row>
    <row r="493" spans="1:7" ht="42.75" customHeight="1" x14ac:dyDescent="0.7">
      <c r="A493" s="130">
        <v>45990</v>
      </c>
      <c r="B493" s="11">
        <v>45992</v>
      </c>
      <c r="C493" s="10">
        <f t="shared" si="59"/>
        <v>260</v>
      </c>
      <c r="D493" s="10">
        <f t="shared" si="60"/>
        <v>275</v>
      </c>
      <c r="E493" s="47" t="s">
        <v>13</v>
      </c>
      <c r="F493" s="84"/>
      <c r="G493" s="17"/>
    </row>
    <row r="494" spans="1:7" ht="42.75" customHeight="1" x14ac:dyDescent="0.7">
      <c r="A494" s="130">
        <v>45992</v>
      </c>
      <c r="B494" s="11">
        <v>46017</v>
      </c>
      <c r="C494" s="10">
        <f t="shared" si="59"/>
        <v>240</v>
      </c>
      <c r="D494" s="10">
        <f t="shared" si="60"/>
        <v>255</v>
      </c>
      <c r="E494" s="47" t="s">
        <v>13</v>
      </c>
      <c r="F494" s="84"/>
      <c r="G494" s="17"/>
    </row>
    <row r="495" spans="1:7" ht="42.75" customHeight="1" x14ac:dyDescent="0.7">
      <c r="A495" s="130">
        <v>46017</v>
      </c>
      <c r="B495" s="11">
        <v>46021</v>
      </c>
      <c r="C495" s="10">
        <f t="shared" si="59"/>
        <v>290</v>
      </c>
      <c r="D495" s="10">
        <f t="shared" si="60"/>
        <v>305</v>
      </c>
      <c r="E495" s="47" t="s">
        <v>13</v>
      </c>
      <c r="F495" s="84"/>
      <c r="G495" s="17"/>
    </row>
    <row r="496" spans="1:7" ht="42.75" customHeight="1" x14ac:dyDescent="0.7">
      <c r="A496" s="130">
        <v>46021</v>
      </c>
      <c r="B496" s="11">
        <v>46025</v>
      </c>
      <c r="C496" s="10">
        <f t="shared" si="59"/>
        <v>390</v>
      </c>
      <c r="D496" s="10">
        <f t="shared" si="60"/>
        <v>405</v>
      </c>
      <c r="E496" s="47" t="s">
        <v>13</v>
      </c>
      <c r="F496" s="84"/>
      <c r="G496" s="17"/>
    </row>
    <row r="497" spans="1:7" ht="42.75" customHeight="1" x14ac:dyDescent="0.7">
      <c r="A497" s="130">
        <v>46025</v>
      </c>
      <c r="B497" s="11">
        <v>46026</v>
      </c>
      <c r="C497" s="10">
        <f t="shared" si="59"/>
        <v>310</v>
      </c>
      <c r="D497" s="10">
        <f t="shared" si="60"/>
        <v>325</v>
      </c>
      <c r="E497" s="47" t="s">
        <v>13</v>
      </c>
      <c r="F497" s="84"/>
      <c r="G497" s="17"/>
    </row>
    <row r="498" spans="1:7" ht="42.75" customHeight="1" x14ac:dyDescent="0.7">
      <c r="A498" s="130">
        <v>46026</v>
      </c>
      <c r="B498" s="11">
        <v>46031</v>
      </c>
      <c r="C498" s="10">
        <f t="shared" si="59"/>
        <v>240</v>
      </c>
      <c r="D498" s="10">
        <f t="shared" si="60"/>
        <v>255</v>
      </c>
      <c r="E498" s="47" t="s">
        <v>13</v>
      </c>
      <c r="F498" s="84"/>
      <c r="G498" s="17"/>
    </row>
    <row r="499" spans="1:7" ht="42.75" customHeight="1" x14ac:dyDescent="0.7">
      <c r="A499" s="130">
        <v>46031</v>
      </c>
      <c r="B499" s="11">
        <v>46039</v>
      </c>
      <c r="C499" s="10">
        <f t="shared" si="59"/>
        <v>300</v>
      </c>
      <c r="D499" s="10">
        <f t="shared" si="60"/>
        <v>315</v>
      </c>
      <c r="E499" s="47" t="s">
        <v>13</v>
      </c>
      <c r="F499" s="84"/>
      <c r="G499" s="17"/>
    </row>
    <row r="500" spans="1:7" ht="42.75" customHeight="1" x14ac:dyDescent="0.7">
      <c r="A500" s="130">
        <v>46039</v>
      </c>
      <c r="B500" s="11">
        <v>46067</v>
      </c>
      <c r="C500" s="10">
        <f t="shared" si="59"/>
        <v>240</v>
      </c>
      <c r="D500" s="10">
        <f t="shared" si="60"/>
        <v>255</v>
      </c>
      <c r="E500" s="47" t="s">
        <v>13</v>
      </c>
      <c r="F500" s="84"/>
      <c r="G500" s="17"/>
    </row>
    <row r="501" spans="1:7" ht="57" customHeight="1" x14ac:dyDescent="0.7">
      <c r="A501" s="327" t="s">
        <v>55</v>
      </c>
      <c r="B501" s="328"/>
      <c r="C501" s="328"/>
      <c r="D501" s="328"/>
      <c r="E501" s="329"/>
      <c r="F501" s="84"/>
      <c r="G501" s="17"/>
    </row>
    <row r="502" spans="1:7" ht="40.5" customHeight="1" x14ac:dyDescent="0.7">
      <c r="A502" s="130">
        <v>45982</v>
      </c>
      <c r="B502" s="11">
        <v>45990</v>
      </c>
      <c r="C502" s="325">
        <f t="shared" ref="C502:C510" si="61">200+C431</f>
        <v>430</v>
      </c>
      <c r="D502" s="325"/>
      <c r="E502" s="47" t="s">
        <v>13</v>
      </c>
      <c r="F502" s="175"/>
      <c r="G502" s="17"/>
    </row>
    <row r="503" spans="1:7" ht="40.5" customHeight="1" x14ac:dyDescent="0.7">
      <c r="A503" s="130">
        <v>45990</v>
      </c>
      <c r="B503" s="11">
        <v>45992</v>
      </c>
      <c r="C503" s="325">
        <f t="shared" si="61"/>
        <v>400</v>
      </c>
      <c r="D503" s="325"/>
      <c r="E503" s="47" t="s">
        <v>13</v>
      </c>
      <c r="F503" s="175"/>
      <c r="G503" s="17"/>
    </row>
    <row r="504" spans="1:7" ht="40.5" customHeight="1" x14ac:dyDescent="0.7">
      <c r="A504" s="130">
        <v>45992</v>
      </c>
      <c r="B504" s="11">
        <v>46017</v>
      </c>
      <c r="C504" s="325">
        <f t="shared" si="61"/>
        <v>380</v>
      </c>
      <c r="D504" s="325"/>
      <c r="E504" s="47" t="s">
        <v>13</v>
      </c>
      <c r="F504" s="175"/>
      <c r="G504" s="17"/>
    </row>
    <row r="505" spans="1:7" ht="40.5" customHeight="1" x14ac:dyDescent="0.7">
      <c r="A505" s="130">
        <v>46017</v>
      </c>
      <c r="B505" s="11">
        <v>46021</v>
      </c>
      <c r="C505" s="325">
        <f t="shared" si="61"/>
        <v>430</v>
      </c>
      <c r="D505" s="325"/>
      <c r="E505" s="47" t="s">
        <v>13</v>
      </c>
      <c r="F505" s="175"/>
      <c r="G505" s="17"/>
    </row>
    <row r="506" spans="1:7" ht="40.5" customHeight="1" x14ac:dyDescent="0.7">
      <c r="A506" s="130">
        <v>46021</v>
      </c>
      <c r="B506" s="11">
        <v>46025</v>
      </c>
      <c r="C506" s="325">
        <f t="shared" si="61"/>
        <v>530</v>
      </c>
      <c r="D506" s="325"/>
      <c r="E506" s="47" t="s">
        <v>13</v>
      </c>
      <c r="F506" s="175"/>
      <c r="G506" s="17"/>
    </row>
    <row r="507" spans="1:7" ht="40.5" customHeight="1" x14ac:dyDescent="0.7">
      <c r="A507" s="130">
        <v>46025</v>
      </c>
      <c r="B507" s="11">
        <v>46026</v>
      </c>
      <c r="C507" s="325">
        <f t="shared" si="61"/>
        <v>450</v>
      </c>
      <c r="D507" s="325"/>
      <c r="E507" s="47" t="s">
        <v>13</v>
      </c>
      <c r="F507" s="175"/>
      <c r="G507" s="17"/>
    </row>
    <row r="508" spans="1:7" ht="40.5" customHeight="1" x14ac:dyDescent="0.7">
      <c r="A508" s="130">
        <v>46026</v>
      </c>
      <c r="B508" s="11">
        <v>46031</v>
      </c>
      <c r="C508" s="325">
        <f t="shared" si="61"/>
        <v>380</v>
      </c>
      <c r="D508" s="325"/>
      <c r="E508" s="47" t="s">
        <v>13</v>
      </c>
      <c r="F508" s="175"/>
      <c r="G508" s="17"/>
    </row>
    <row r="509" spans="1:7" ht="40.5" customHeight="1" x14ac:dyDescent="0.7">
      <c r="A509" s="130">
        <v>46031</v>
      </c>
      <c r="B509" s="11">
        <v>46039</v>
      </c>
      <c r="C509" s="325">
        <f t="shared" si="61"/>
        <v>440</v>
      </c>
      <c r="D509" s="325"/>
      <c r="E509" s="47" t="s">
        <v>13</v>
      </c>
      <c r="F509" s="175"/>
      <c r="G509" s="17"/>
    </row>
    <row r="510" spans="1:7" ht="40.5" customHeight="1" x14ac:dyDescent="0.7">
      <c r="A510" s="130">
        <v>46039</v>
      </c>
      <c r="B510" s="11">
        <v>46067</v>
      </c>
      <c r="C510" s="325">
        <f t="shared" si="61"/>
        <v>380</v>
      </c>
      <c r="D510" s="325"/>
      <c r="E510" s="47" t="s">
        <v>13</v>
      </c>
      <c r="F510" s="175"/>
      <c r="G510" s="17"/>
    </row>
    <row r="511" spans="1:7" ht="57" customHeight="1" x14ac:dyDescent="0.7">
      <c r="A511" s="327" t="s">
        <v>56</v>
      </c>
      <c r="B511" s="328"/>
      <c r="C511" s="328"/>
      <c r="D511" s="328"/>
      <c r="E511" s="329"/>
      <c r="F511" s="84"/>
      <c r="G511" s="17"/>
    </row>
    <row r="512" spans="1:7" ht="44.25" customHeight="1" x14ac:dyDescent="0.7">
      <c r="A512" s="130">
        <v>45982</v>
      </c>
      <c r="B512" s="11">
        <v>45990</v>
      </c>
      <c r="C512" s="325">
        <f t="shared" ref="C512:C520" si="62">225+C431</f>
        <v>455</v>
      </c>
      <c r="D512" s="325"/>
      <c r="E512" s="47" t="s">
        <v>13</v>
      </c>
      <c r="F512" s="84"/>
      <c r="G512" s="17"/>
    </row>
    <row r="513" spans="1:7" ht="44.25" customHeight="1" x14ac:dyDescent="0.7">
      <c r="A513" s="130">
        <v>45990</v>
      </c>
      <c r="B513" s="11">
        <v>45992</v>
      </c>
      <c r="C513" s="325">
        <f t="shared" si="62"/>
        <v>425</v>
      </c>
      <c r="D513" s="325"/>
      <c r="E513" s="47" t="s">
        <v>13</v>
      </c>
      <c r="F513" s="84"/>
      <c r="G513" s="17"/>
    </row>
    <row r="514" spans="1:7" ht="44.25" customHeight="1" x14ac:dyDescent="0.7">
      <c r="A514" s="130">
        <v>45992</v>
      </c>
      <c r="B514" s="11">
        <v>46017</v>
      </c>
      <c r="C514" s="325">
        <f t="shared" si="62"/>
        <v>405</v>
      </c>
      <c r="D514" s="325"/>
      <c r="E514" s="47" t="s">
        <v>13</v>
      </c>
      <c r="F514" s="84"/>
      <c r="G514" s="17"/>
    </row>
    <row r="515" spans="1:7" ht="44.25" customHeight="1" x14ac:dyDescent="0.7">
      <c r="A515" s="130">
        <v>46017</v>
      </c>
      <c r="B515" s="11">
        <v>46021</v>
      </c>
      <c r="C515" s="325">
        <f t="shared" si="62"/>
        <v>455</v>
      </c>
      <c r="D515" s="325"/>
      <c r="E515" s="47" t="s">
        <v>13</v>
      </c>
      <c r="F515" s="84"/>
      <c r="G515" s="17"/>
    </row>
    <row r="516" spans="1:7" ht="44.25" customHeight="1" x14ac:dyDescent="0.7">
      <c r="A516" s="130">
        <v>46021</v>
      </c>
      <c r="B516" s="11">
        <v>46025</v>
      </c>
      <c r="C516" s="325">
        <f t="shared" si="62"/>
        <v>555</v>
      </c>
      <c r="D516" s="325"/>
      <c r="E516" s="47" t="s">
        <v>13</v>
      </c>
      <c r="F516" s="84"/>
      <c r="G516" s="17"/>
    </row>
    <row r="517" spans="1:7" ht="44.25" customHeight="1" x14ac:dyDescent="0.7">
      <c r="A517" s="130">
        <v>46025</v>
      </c>
      <c r="B517" s="11">
        <v>46026</v>
      </c>
      <c r="C517" s="325">
        <f t="shared" si="62"/>
        <v>475</v>
      </c>
      <c r="D517" s="325"/>
      <c r="E517" s="47" t="s">
        <v>13</v>
      </c>
      <c r="F517" s="84"/>
      <c r="G517" s="17"/>
    </row>
    <row r="518" spans="1:7" ht="44.25" customHeight="1" x14ac:dyDescent="0.7">
      <c r="A518" s="130">
        <v>46026</v>
      </c>
      <c r="B518" s="11">
        <v>46031</v>
      </c>
      <c r="C518" s="325">
        <f t="shared" si="62"/>
        <v>405</v>
      </c>
      <c r="D518" s="325"/>
      <c r="E518" s="47" t="s">
        <v>13</v>
      </c>
      <c r="F518" s="84"/>
      <c r="G518" s="17"/>
    </row>
    <row r="519" spans="1:7" ht="44.25" customHeight="1" x14ac:dyDescent="0.7">
      <c r="A519" s="130">
        <v>46031</v>
      </c>
      <c r="B519" s="11">
        <v>46039</v>
      </c>
      <c r="C519" s="325">
        <f t="shared" si="62"/>
        <v>465</v>
      </c>
      <c r="D519" s="325"/>
      <c r="E519" s="47" t="s">
        <v>13</v>
      </c>
      <c r="F519" s="84"/>
      <c r="G519" s="17"/>
    </row>
    <row r="520" spans="1:7" ht="44.25" customHeight="1" x14ac:dyDescent="0.7">
      <c r="A520" s="130">
        <v>46039</v>
      </c>
      <c r="B520" s="11">
        <v>46067</v>
      </c>
      <c r="C520" s="325">
        <f t="shared" si="62"/>
        <v>405</v>
      </c>
      <c r="D520" s="325"/>
      <c r="E520" s="47" t="s">
        <v>13</v>
      </c>
      <c r="F520" s="84"/>
      <c r="G520" s="17"/>
    </row>
    <row r="521" spans="1:7" ht="57" customHeight="1" x14ac:dyDescent="0.7">
      <c r="A521" s="327" t="s">
        <v>57</v>
      </c>
      <c r="B521" s="328"/>
      <c r="C521" s="328"/>
      <c r="D521" s="328"/>
      <c r="E521" s="329"/>
      <c r="F521" s="84"/>
      <c r="G521" s="17"/>
    </row>
    <row r="522" spans="1:7" ht="44.25" customHeight="1" x14ac:dyDescent="0.7">
      <c r="A522" s="130">
        <v>45982</v>
      </c>
      <c r="B522" s="11">
        <v>45990</v>
      </c>
      <c r="C522" s="325">
        <f t="shared" ref="C522:C530" si="63">340+C431</f>
        <v>570</v>
      </c>
      <c r="D522" s="325"/>
      <c r="E522" s="47" t="s">
        <v>13</v>
      </c>
      <c r="F522" s="175"/>
      <c r="G522" s="17"/>
    </row>
    <row r="523" spans="1:7" ht="44.25" customHeight="1" x14ac:dyDescent="0.7">
      <c r="A523" s="130">
        <v>45990</v>
      </c>
      <c r="B523" s="11">
        <v>45992</v>
      </c>
      <c r="C523" s="325">
        <f t="shared" si="63"/>
        <v>540</v>
      </c>
      <c r="D523" s="325"/>
      <c r="E523" s="47" t="s">
        <v>13</v>
      </c>
      <c r="F523" s="175"/>
      <c r="G523" s="17"/>
    </row>
    <row r="524" spans="1:7" ht="44.25" customHeight="1" x14ac:dyDescent="0.7">
      <c r="A524" s="130">
        <v>45992</v>
      </c>
      <c r="B524" s="11">
        <v>46017</v>
      </c>
      <c r="C524" s="325">
        <f t="shared" si="63"/>
        <v>520</v>
      </c>
      <c r="D524" s="325"/>
      <c r="E524" s="47" t="s">
        <v>13</v>
      </c>
      <c r="F524" s="175"/>
      <c r="G524" s="17"/>
    </row>
    <row r="525" spans="1:7" ht="44.25" customHeight="1" x14ac:dyDescent="0.7">
      <c r="A525" s="130">
        <v>46017</v>
      </c>
      <c r="B525" s="11">
        <v>46021</v>
      </c>
      <c r="C525" s="325">
        <f t="shared" si="63"/>
        <v>570</v>
      </c>
      <c r="D525" s="325"/>
      <c r="E525" s="47" t="s">
        <v>13</v>
      </c>
      <c r="F525" s="175"/>
      <c r="G525" s="17"/>
    </row>
    <row r="526" spans="1:7" ht="44.25" customHeight="1" x14ac:dyDescent="0.7">
      <c r="A526" s="130">
        <v>46021</v>
      </c>
      <c r="B526" s="11">
        <v>46025</v>
      </c>
      <c r="C526" s="325">
        <f t="shared" si="63"/>
        <v>670</v>
      </c>
      <c r="D526" s="325"/>
      <c r="E526" s="47" t="s">
        <v>13</v>
      </c>
      <c r="F526" s="175"/>
      <c r="G526" s="17"/>
    </row>
    <row r="527" spans="1:7" ht="44.25" customHeight="1" x14ac:dyDescent="0.7">
      <c r="A527" s="130">
        <v>46025</v>
      </c>
      <c r="B527" s="11">
        <v>46026</v>
      </c>
      <c r="C527" s="325">
        <f t="shared" si="63"/>
        <v>590</v>
      </c>
      <c r="D527" s="325"/>
      <c r="E527" s="47" t="s">
        <v>13</v>
      </c>
      <c r="F527" s="175"/>
      <c r="G527" s="17"/>
    </row>
    <row r="528" spans="1:7" ht="44.25" customHeight="1" x14ac:dyDescent="0.7">
      <c r="A528" s="130">
        <v>46026</v>
      </c>
      <c r="B528" s="11">
        <v>46031</v>
      </c>
      <c r="C528" s="325">
        <f t="shared" si="63"/>
        <v>520</v>
      </c>
      <c r="D528" s="325"/>
      <c r="E528" s="47" t="s">
        <v>13</v>
      </c>
      <c r="F528" s="175"/>
      <c r="G528" s="17"/>
    </row>
    <row r="529" spans="1:7" ht="44.25" customHeight="1" x14ac:dyDescent="0.7">
      <c r="A529" s="130">
        <v>46031</v>
      </c>
      <c r="B529" s="11">
        <v>46039</v>
      </c>
      <c r="C529" s="325">
        <f t="shared" si="63"/>
        <v>580</v>
      </c>
      <c r="D529" s="325"/>
      <c r="E529" s="47" t="s">
        <v>13</v>
      </c>
      <c r="F529" s="175"/>
      <c r="G529" s="17"/>
    </row>
    <row r="530" spans="1:7" ht="44.25" customHeight="1" x14ac:dyDescent="0.7">
      <c r="A530" s="130">
        <v>46039</v>
      </c>
      <c r="B530" s="11">
        <v>46067</v>
      </c>
      <c r="C530" s="325">
        <f t="shared" si="63"/>
        <v>520</v>
      </c>
      <c r="D530" s="325"/>
      <c r="E530" s="47" t="s">
        <v>13</v>
      </c>
      <c r="F530" s="175"/>
      <c r="G530" s="17"/>
    </row>
    <row r="531" spans="1:7" ht="57" customHeight="1" x14ac:dyDescent="0.7">
      <c r="A531" s="327" t="s">
        <v>10</v>
      </c>
      <c r="B531" s="328"/>
      <c r="C531" s="328"/>
      <c r="D531" s="328"/>
      <c r="E531" s="329"/>
      <c r="F531" s="175"/>
      <c r="G531" s="17"/>
    </row>
    <row r="532" spans="1:7" ht="42.75" customHeight="1" x14ac:dyDescent="0.7">
      <c r="A532" s="130">
        <v>45982</v>
      </c>
      <c r="B532" s="11">
        <v>45990</v>
      </c>
      <c r="C532" s="325">
        <f t="shared" ref="C532:C540" si="64">440+C431</f>
        <v>670</v>
      </c>
      <c r="D532" s="325"/>
      <c r="E532" s="47" t="s">
        <v>13</v>
      </c>
      <c r="F532" s="176"/>
      <c r="G532" s="16"/>
    </row>
    <row r="533" spans="1:7" ht="42.75" customHeight="1" x14ac:dyDescent="0.7">
      <c r="A533" s="130">
        <v>45990</v>
      </c>
      <c r="B533" s="11">
        <v>45992</v>
      </c>
      <c r="C533" s="325">
        <f t="shared" si="64"/>
        <v>640</v>
      </c>
      <c r="D533" s="325"/>
      <c r="E533" s="47" t="s">
        <v>13</v>
      </c>
      <c r="F533" s="176"/>
      <c r="G533" s="16"/>
    </row>
    <row r="534" spans="1:7" ht="42.75" customHeight="1" x14ac:dyDescent="0.7">
      <c r="A534" s="130">
        <v>45992</v>
      </c>
      <c r="B534" s="11">
        <v>46017</v>
      </c>
      <c r="C534" s="325">
        <f t="shared" si="64"/>
        <v>620</v>
      </c>
      <c r="D534" s="325"/>
      <c r="E534" s="47" t="s">
        <v>13</v>
      </c>
      <c r="F534" s="176"/>
      <c r="G534" s="16"/>
    </row>
    <row r="535" spans="1:7" ht="42.75" customHeight="1" x14ac:dyDescent="0.7">
      <c r="A535" s="130">
        <v>46017</v>
      </c>
      <c r="B535" s="11">
        <v>46021</v>
      </c>
      <c r="C535" s="325">
        <f t="shared" si="64"/>
        <v>670</v>
      </c>
      <c r="D535" s="325"/>
      <c r="E535" s="47" t="s">
        <v>13</v>
      </c>
      <c r="F535" s="176"/>
      <c r="G535" s="16"/>
    </row>
    <row r="536" spans="1:7" ht="42.75" customHeight="1" x14ac:dyDescent="0.7">
      <c r="A536" s="130">
        <v>46021</v>
      </c>
      <c r="B536" s="11">
        <v>46025</v>
      </c>
      <c r="C536" s="325">
        <f t="shared" si="64"/>
        <v>770</v>
      </c>
      <c r="D536" s="325"/>
      <c r="E536" s="47" t="s">
        <v>13</v>
      </c>
      <c r="F536" s="176"/>
      <c r="G536" s="16"/>
    </row>
    <row r="537" spans="1:7" ht="42.75" customHeight="1" x14ac:dyDescent="0.7">
      <c r="A537" s="130">
        <v>46025</v>
      </c>
      <c r="B537" s="11">
        <v>46026</v>
      </c>
      <c r="C537" s="325">
        <f t="shared" si="64"/>
        <v>690</v>
      </c>
      <c r="D537" s="325"/>
      <c r="E537" s="47" t="s">
        <v>13</v>
      </c>
      <c r="F537" s="176"/>
      <c r="G537" s="16"/>
    </row>
    <row r="538" spans="1:7" ht="42.75" customHeight="1" x14ac:dyDescent="0.7">
      <c r="A538" s="130">
        <v>46026</v>
      </c>
      <c r="B538" s="11">
        <v>46031</v>
      </c>
      <c r="C538" s="325">
        <f t="shared" si="64"/>
        <v>620</v>
      </c>
      <c r="D538" s="325"/>
      <c r="E538" s="47" t="s">
        <v>13</v>
      </c>
      <c r="F538" s="176"/>
      <c r="G538" s="16"/>
    </row>
    <row r="539" spans="1:7" ht="42.75" customHeight="1" x14ac:dyDescent="0.7">
      <c r="A539" s="130">
        <v>46031</v>
      </c>
      <c r="B539" s="11">
        <v>46039</v>
      </c>
      <c r="C539" s="325">
        <f t="shared" si="64"/>
        <v>680</v>
      </c>
      <c r="D539" s="325"/>
      <c r="E539" s="47" t="s">
        <v>13</v>
      </c>
      <c r="F539" s="176"/>
      <c r="G539" s="16"/>
    </row>
    <row r="540" spans="1:7" ht="42.75" customHeight="1" x14ac:dyDescent="0.7">
      <c r="A540" s="130">
        <v>46039</v>
      </c>
      <c r="B540" s="11">
        <v>46067</v>
      </c>
      <c r="C540" s="325">
        <f t="shared" si="64"/>
        <v>620</v>
      </c>
      <c r="D540" s="325"/>
      <c r="E540" s="47" t="s">
        <v>13</v>
      </c>
      <c r="F540" s="176"/>
      <c r="G540" s="16"/>
    </row>
    <row r="541" spans="1:7" ht="57" customHeight="1" x14ac:dyDescent="0.7">
      <c r="A541" s="327" t="s">
        <v>395</v>
      </c>
      <c r="B541" s="328"/>
      <c r="C541" s="328"/>
      <c r="D541" s="328"/>
      <c r="E541" s="329"/>
      <c r="F541" s="175"/>
      <c r="G541" s="17"/>
    </row>
    <row r="542" spans="1:7" ht="42" customHeight="1" x14ac:dyDescent="0.7">
      <c r="A542" s="130">
        <v>45982</v>
      </c>
      <c r="B542" s="11">
        <v>45990</v>
      </c>
      <c r="C542" s="325">
        <f t="shared" ref="C542:C550" si="65">540+C431</f>
        <v>770</v>
      </c>
      <c r="D542" s="325"/>
      <c r="E542" s="47" t="s">
        <v>13</v>
      </c>
      <c r="F542" s="176"/>
      <c r="G542" s="16"/>
    </row>
    <row r="543" spans="1:7" ht="42" customHeight="1" x14ac:dyDescent="0.7">
      <c r="A543" s="130">
        <v>45990</v>
      </c>
      <c r="B543" s="11">
        <v>45992</v>
      </c>
      <c r="C543" s="325">
        <f t="shared" si="65"/>
        <v>740</v>
      </c>
      <c r="D543" s="325"/>
      <c r="E543" s="47" t="s">
        <v>13</v>
      </c>
      <c r="F543" s="176"/>
      <c r="G543" s="16"/>
    </row>
    <row r="544" spans="1:7" ht="42" customHeight="1" x14ac:dyDescent="0.7">
      <c r="A544" s="130">
        <v>45992</v>
      </c>
      <c r="B544" s="11">
        <v>46017</v>
      </c>
      <c r="C544" s="325">
        <f t="shared" si="65"/>
        <v>720</v>
      </c>
      <c r="D544" s="325"/>
      <c r="E544" s="47" t="s">
        <v>13</v>
      </c>
      <c r="F544" s="176"/>
      <c r="G544" s="16"/>
    </row>
    <row r="545" spans="1:7" ht="42" customHeight="1" x14ac:dyDescent="0.7">
      <c r="A545" s="130">
        <v>46017</v>
      </c>
      <c r="B545" s="11">
        <v>46021</v>
      </c>
      <c r="C545" s="325">
        <f t="shared" si="65"/>
        <v>770</v>
      </c>
      <c r="D545" s="325"/>
      <c r="E545" s="47" t="s">
        <v>13</v>
      </c>
      <c r="F545" s="176"/>
      <c r="G545" s="16"/>
    </row>
    <row r="546" spans="1:7" ht="42" customHeight="1" x14ac:dyDescent="0.7">
      <c r="A546" s="130">
        <v>46021</v>
      </c>
      <c r="B546" s="11">
        <v>46025</v>
      </c>
      <c r="C546" s="325">
        <f t="shared" si="65"/>
        <v>870</v>
      </c>
      <c r="D546" s="325"/>
      <c r="E546" s="47" t="s">
        <v>13</v>
      </c>
      <c r="F546" s="176"/>
      <c r="G546" s="16"/>
    </row>
    <row r="547" spans="1:7" ht="42" customHeight="1" x14ac:dyDescent="0.7">
      <c r="A547" s="130">
        <v>46025</v>
      </c>
      <c r="B547" s="11">
        <v>46026</v>
      </c>
      <c r="C547" s="325">
        <f t="shared" si="65"/>
        <v>790</v>
      </c>
      <c r="D547" s="325"/>
      <c r="E547" s="47" t="s">
        <v>13</v>
      </c>
      <c r="F547" s="176"/>
      <c r="G547" s="16"/>
    </row>
    <row r="548" spans="1:7" ht="42" customHeight="1" x14ac:dyDescent="0.7">
      <c r="A548" s="130">
        <v>46026</v>
      </c>
      <c r="B548" s="11">
        <v>46031</v>
      </c>
      <c r="C548" s="325">
        <f t="shared" si="65"/>
        <v>720</v>
      </c>
      <c r="D548" s="325"/>
      <c r="E548" s="47" t="s">
        <v>13</v>
      </c>
      <c r="F548" s="176"/>
      <c r="G548" s="16"/>
    </row>
    <row r="549" spans="1:7" ht="42" customHeight="1" x14ac:dyDescent="0.7">
      <c r="A549" s="130">
        <v>46031</v>
      </c>
      <c r="B549" s="11">
        <v>46039</v>
      </c>
      <c r="C549" s="325">
        <f t="shared" si="65"/>
        <v>780</v>
      </c>
      <c r="D549" s="325"/>
      <c r="E549" s="47" t="s">
        <v>13</v>
      </c>
      <c r="F549" s="176"/>
      <c r="G549" s="16"/>
    </row>
    <row r="550" spans="1:7" ht="42" customHeight="1" x14ac:dyDescent="0.7">
      <c r="A550" s="130">
        <v>46039</v>
      </c>
      <c r="B550" s="11">
        <v>46067</v>
      </c>
      <c r="C550" s="325">
        <f t="shared" si="65"/>
        <v>720</v>
      </c>
      <c r="D550" s="325"/>
      <c r="E550" s="47" t="s">
        <v>13</v>
      </c>
      <c r="F550" s="176"/>
      <c r="G550" s="16"/>
    </row>
    <row r="551" spans="1:7" ht="113.25" customHeight="1" x14ac:dyDescent="0.7">
      <c r="A551" s="333" t="s">
        <v>79</v>
      </c>
      <c r="B551" s="334"/>
      <c r="C551" s="334"/>
      <c r="D551" s="334"/>
      <c r="E551" s="334"/>
      <c r="F551" s="334"/>
      <c r="G551" s="19" t="s">
        <v>15</v>
      </c>
    </row>
    <row r="552" spans="1:7" ht="66" customHeight="1" x14ac:dyDescent="0.7">
      <c r="A552" s="366" t="s">
        <v>80</v>
      </c>
      <c r="B552" s="367"/>
      <c r="C552" s="367"/>
      <c r="D552" s="367"/>
      <c r="E552" s="398"/>
      <c r="F552" s="583" t="s">
        <v>407</v>
      </c>
      <c r="G552" s="584"/>
    </row>
    <row r="553" spans="1:7" ht="60.75" customHeight="1" x14ac:dyDescent="0.7">
      <c r="A553" s="355" t="s">
        <v>12</v>
      </c>
      <c r="B553" s="356"/>
      <c r="C553" s="356"/>
      <c r="D553" s="356"/>
      <c r="E553" s="371"/>
      <c r="F553" s="583"/>
      <c r="G553" s="584"/>
    </row>
    <row r="554" spans="1:7" ht="60.75" customHeight="1" x14ac:dyDescent="0.7">
      <c r="A554" s="327" t="s">
        <v>81</v>
      </c>
      <c r="B554" s="328"/>
      <c r="C554" s="328"/>
      <c r="D554" s="328"/>
      <c r="E554" s="329"/>
      <c r="F554" s="341" t="s">
        <v>420</v>
      </c>
      <c r="G554" s="342"/>
    </row>
    <row r="555" spans="1:7" ht="45" customHeight="1" x14ac:dyDescent="0.7">
      <c r="A555" s="11">
        <v>45987</v>
      </c>
      <c r="B555" s="11">
        <v>45990</v>
      </c>
      <c r="C555" s="330">
        <v>300</v>
      </c>
      <c r="D555" s="330"/>
      <c r="E555" s="43">
        <f t="shared" ref="E555:E558" si="66">40+C555</f>
        <v>340</v>
      </c>
      <c r="F555" s="152"/>
      <c r="G555" s="152"/>
    </row>
    <row r="556" spans="1:7" ht="45" customHeight="1" x14ac:dyDescent="0.7">
      <c r="A556" s="11">
        <v>45990</v>
      </c>
      <c r="B556" s="11">
        <v>46004</v>
      </c>
      <c r="C556" s="330">
        <v>200</v>
      </c>
      <c r="D556" s="330"/>
      <c r="E556" s="43">
        <f t="shared" si="66"/>
        <v>240</v>
      </c>
      <c r="F556" s="152"/>
      <c r="G556" s="152"/>
    </row>
    <row r="557" spans="1:7" ht="45" customHeight="1" x14ac:dyDescent="0.7">
      <c r="A557" s="11">
        <v>46004</v>
      </c>
      <c r="B557" s="11">
        <v>46017</v>
      </c>
      <c r="C557" s="330">
        <v>180</v>
      </c>
      <c r="D557" s="330"/>
      <c r="E557" s="43">
        <f t="shared" si="66"/>
        <v>220</v>
      </c>
      <c r="F557" s="152"/>
      <c r="G557" s="152"/>
    </row>
    <row r="558" spans="1:7" ht="45" customHeight="1" x14ac:dyDescent="0.7">
      <c r="A558" s="11">
        <v>46017</v>
      </c>
      <c r="B558" s="11">
        <v>46026</v>
      </c>
      <c r="C558" s="330">
        <v>250</v>
      </c>
      <c r="D558" s="330"/>
      <c r="E558" s="43">
        <f t="shared" si="66"/>
        <v>290</v>
      </c>
      <c r="F558" s="152"/>
      <c r="G558" s="152"/>
    </row>
    <row r="559" spans="1:7" ht="45" customHeight="1" x14ac:dyDescent="0.7">
      <c r="A559" s="327" t="s">
        <v>620</v>
      </c>
      <c r="B559" s="328"/>
      <c r="C559" s="328"/>
      <c r="D559" s="328"/>
      <c r="E559" s="329"/>
      <c r="F559" s="152"/>
      <c r="G559" s="152"/>
    </row>
    <row r="560" spans="1:7" ht="45" customHeight="1" x14ac:dyDescent="0.7">
      <c r="A560" s="11">
        <v>45988</v>
      </c>
      <c r="B560" s="11">
        <v>45990</v>
      </c>
      <c r="C560" s="330">
        <f>20+C555</f>
        <v>320</v>
      </c>
      <c r="D560" s="330"/>
      <c r="E560" s="43">
        <f t="shared" ref="E560:E563" si="67">40+C560</f>
        <v>360</v>
      </c>
      <c r="F560" s="152"/>
      <c r="G560" s="152"/>
    </row>
    <row r="561" spans="1:7" ht="45" customHeight="1" x14ac:dyDescent="0.7">
      <c r="A561" s="11">
        <v>45990</v>
      </c>
      <c r="B561" s="11">
        <v>46004</v>
      </c>
      <c r="C561" s="330">
        <f>20+C556</f>
        <v>220</v>
      </c>
      <c r="D561" s="330"/>
      <c r="E561" s="43">
        <f t="shared" si="67"/>
        <v>260</v>
      </c>
      <c r="F561" s="152"/>
      <c r="G561" s="152"/>
    </row>
    <row r="562" spans="1:7" ht="45" customHeight="1" x14ac:dyDescent="0.7">
      <c r="A562" s="11">
        <v>46004</v>
      </c>
      <c r="B562" s="11">
        <v>46017</v>
      </c>
      <c r="C562" s="330">
        <f>20+C557</f>
        <v>200</v>
      </c>
      <c r="D562" s="330"/>
      <c r="E562" s="43">
        <f t="shared" si="67"/>
        <v>240</v>
      </c>
      <c r="F562" s="152"/>
      <c r="G562" s="152"/>
    </row>
    <row r="563" spans="1:7" ht="45" customHeight="1" x14ac:dyDescent="0.7">
      <c r="A563" s="11">
        <v>46017</v>
      </c>
      <c r="B563" s="11">
        <v>46026</v>
      </c>
      <c r="C563" s="330">
        <f>20+C558</f>
        <v>270</v>
      </c>
      <c r="D563" s="330"/>
      <c r="E563" s="43">
        <f t="shared" si="67"/>
        <v>310</v>
      </c>
      <c r="F563" s="152"/>
      <c r="G563" s="152"/>
    </row>
    <row r="564" spans="1:7" ht="45" customHeight="1" x14ac:dyDescent="0.7">
      <c r="A564" s="327" t="s">
        <v>619</v>
      </c>
      <c r="B564" s="328"/>
      <c r="C564" s="328"/>
      <c r="D564" s="328"/>
      <c r="E564" s="329"/>
      <c r="F564" s="341" t="s">
        <v>663</v>
      </c>
      <c r="G564" s="342"/>
    </row>
    <row r="565" spans="1:7" ht="45" customHeight="1" x14ac:dyDescent="0.7">
      <c r="A565" s="11">
        <v>45988</v>
      </c>
      <c r="B565" s="11">
        <v>45990</v>
      </c>
      <c r="C565" s="330">
        <f>30+C555</f>
        <v>330</v>
      </c>
      <c r="D565" s="330"/>
      <c r="E565" s="43">
        <f t="shared" ref="E565:E568" si="68">40+C565</f>
        <v>370</v>
      </c>
      <c r="F565" s="341"/>
      <c r="G565" s="342"/>
    </row>
    <row r="566" spans="1:7" ht="45" customHeight="1" x14ac:dyDescent="0.7">
      <c r="A566" s="11">
        <v>45990</v>
      </c>
      <c r="B566" s="11">
        <v>46004</v>
      </c>
      <c r="C566" s="330">
        <f>30+C556</f>
        <v>230</v>
      </c>
      <c r="D566" s="330"/>
      <c r="E566" s="43">
        <f t="shared" si="68"/>
        <v>270</v>
      </c>
      <c r="F566" s="341"/>
      <c r="G566" s="342"/>
    </row>
    <row r="567" spans="1:7" ht="45" customHeight="1" x14ac:dyDescent="0.7">
      <c r="A567" s="11">
        <v>46004</v>
      </c>
      <c r="B567" s="11">
        <v>46017</v>
      </c>
      <c r="C567" s="330">
        <f>30+C557</f>
        <v>210</v>
      </c>
      <c r="D567" s="330"/>
      <c r="E567" s="43">
        <f t="shared" si="68"/>
        <v>250</v>
      </c>
      <c r="F567" s="341"/>
      <c r="G567" s="342"/>
    </row>
    <row r="568" spans="1:7" ht="45" customHeight="1" x14ac:dyDescent="0.7">
      <c r="A568" s="11">
        <v>46017</v>
      </c>
      <c r="B568" s="11">
        <v>46026</v>
      </c>
      <c r="C568" s="330">
        <f>30+C558</f>
        <v>280</v>
      </c>
      <c r="D568" s="330"/>
      <c r="E568" s="43">
        <f t="shared" si="68"/>
        <v>320</v>
      </c>
      <c r="F568" s="341"/>
      <c r="G568" s="342"/>
    </row>
    <row r="569" spans="1:7" ht="60.75" customHeight="1" x14ac:dyDescent="0.7">
      <c r="A569" s="327" t="s">
        <v>530</v>
      </c>
      <c r="B569" s="328"/>
      <c r="C569" s="328"/>
      <c r="D569" s="328"/>
      <c r="E569" s="329"/>
      <c r="F569" s="309"/>
      <c r="G569" s="152"/>
    </row>
    <row r="570" spans="1:7" ht="45" customHeight="1" x14ac:dyDescent="0.7">
      <c r="A570" s="11">
        <v>45988</v>
      </c>
      <c r="B570" s="11">
        <v>45990</v>
      </c>
      <c r="C570" s="330">
        <f>50+C555</f>
        <v>350</v>
      </c>
      <c r="D570" s="330"/>
      <c r="E570" s="43">
        <f t="shared" ref="E570:E573" si="69">40+C570</f>
        <v>390</v>
      </c>
      <c r="F570" s="309"/>
      <c r="G570" s="152"/>
    </row>
    <row r="571" spans="1:7" ht="45" customHeight="1" x14ac:dyDescent="0.7">
      <c r="A571" s="11">
        <v>45990</v>
      </c>
      <c r="B571" s="11">
        <v>46004</v>
      </c>
      <c r="C571" s="330">
        <f>50+C556</f>
        <v>250</v>
      </c>
      <c r="D571" s="330"/>
      <c r="E571" s="43">
        <f t="shared" si="69"/>
        <v>290</v>
      </c>
      <c r="F571" s="309"/>
      <c r="G571" s="152"/>
    </row>
    <row r="572" spans="1:7" ht="45" customHeight="1" x14ac:dyDescent="0.7">
      <c r="A572" s="11">
        <v>46004</v>
      </c>
      <c r="B572" s="11">
        <v>46017</v>
      </c>
      <c r="C572" s="330">
        <f>50+C557</f>
        <v>230</v>
      </c>
      <c r="D572" s="330"/>
      <c r="E572" s="43">
        <f t="shared" si="69"/>
        <v>270</v>
      </c>
      <c r="F572" s="309"/>
      <c r="G572" s="152"/>
    </row>
    <row r="573" spans="1:7" ht="45" customHeight="1" x14ac:dyDescent="0.7">
      <c r="A573" s="11">
        <v>46017</v>
      </c>
      <c r="B573" s="11">
        <v>46026</v>
      </c>
      <c r="C573" s="330">
        <f>50+C558</f>
        <v>300</v>
      </c>
      <c r="D573" s="330"/>
      <c r="E573" s="43">
        <f t="shared" si="69"/>
        <v>340</v>
      </c>
      <c r="F573" s="309"/>
      <c r="G573" s="152"/>
    </row>
    <row r="574" spans="1:7" ht="60.75" customHeight="1" x14ac:dyDescent="0.7">
      <c r="A574" s="327" t="s">
        <v>527</v>
      </c>
      <c r="B574" s="328"/>
      <c r="C574" s="328"/>
      <c r="D574" s="328"/>
      <c r="E574" s="329"/>
      <c r="F574" s="309"/>
      <c r="G574" s="152"/>
    </row>
    <row r="575" spans="1:7" ht="45.75" customHeight="1" x14ac:dyDescent="0.7">
      <c r="A575" s="11">
        <v>45988</v>
      </c>
      <c r="B575" s="11">
        <v>45990</v>
      </c>
      <c r="C575" s="148">
        <f>70+C555</f>
        <v>370</v>
      </c>
      <c r="D575" s="148">
        <f>90+C555</f>
        <v>390</v>
      </c>
      <c r="E575" s="43">
        <f t="shared" ref="E575" si="70">40+D575</f>
        <v>430</v>
      </c>
      <c r="F575" s="309"/>
      <c r="G575" s="152"/>
    </row>
    <row r="576" spans="1:7" ht="45.75" customHeight="1" x14ac:dyDescent="0.7">
      <c r="A576" s="11">
        <v>45990</v>
      </c>
      <c r="B576" s="11">
        <v>46004</v>
      </c>
      <c r="C576" s="148">
        <f>70+C556</f>
        <v>270</v>
      </c>
      <c r="D576" s="148">
        <f>90+C556</f>
        <v>290</v>
      </c>
      <c r="E576" s="43">
        <f t="shared" ref="E576:E578" si="71">40+D576</f>
        <v>330</v>
      </c>
      <c r="F576" s="309"/>
      <c r="G576" s="152"/>
    </row>
    <row r="577" spans="1:7" ht="45.75" customHeight="1" x14ac:dyDescent="0.7">
      <c r="A577" s="11">
        <v>46004</v>
      </c>
      <c r="B577" s="11">
        <v>46017</v>
      </c>
      <c r="C577" s="148">
        <f>70+C557</f>
        <v>250</v>
      </c>
      <c r="D577" s="148">
        <f>90+C557</f>
        <v>270</v>
      </c>
      <c r="E577" s="43">
        <f t="shared" si="71"/>
        <v>310</v>
      </c>
      <c r="F577" s="309"/>
      <c r="G577" s="152"/>
    </row>
    <row r="578" spans="1:7" ht="45.75" customHeight="1" x14ac:dyDescent="0.7">
      <c r="A578" s="11">
        <v>46017</v>
      </c>
      <c r="B578" s="11">
        <v>46026</v>
      </c>
      <c r="C578" s="148">
        <f>70+C558</f>
        <v>320</v>
      </c>
      <c r="D578" s="148">
        <f>90+C558</f>
        <v>340</v>
      </c>
      <c r="E578" s="43">
        <f t="shared" si="71"/>
        <v>380</v>
      </c>
      <c r="F578" s="309"/>
      <c r="G578" s="152"/>
    </row>
    <row r="579" spans="1:7" ht="60.75" customHeight="1" x14ac:dyDescent="0.7">
      <c r="A579" s="327" t="s">
        <v>531</v>
      </c>
      <c r="B579" s="328"/>
      <c r="C579" s="328"/>
      <c r="D579" s="328"/>
      <c r="E579" s="329"/>
      <c r="F579" s="309"/>
      <c r="G579" s="152"/>
    </row>
    <row r="580" spans="1:7" ht="45" customHeight="1" x14ac:dyDescent="0.7">
      <c r="A580" s="11">
        <v>45988</v>
      </c>
      <c r="B580" s="11">
        <v>45990</v>
      </c>
      <c r="C580" s="148">
        <f>100+C555</f>
        <v>400</v>
      </c>
      <c r="D580" s="148">
        <f>120+C555</f>
        <v>420</v>
      </c>
      <c r="E580" s="43">
        <f t="shared" ref="E580" si="72">40+D580</f>
        <v>460</v>
      </c>
      <c r="F580" s="309"/>
      <c r="G580" s="152"/>
    </row>
    <row r="581" spans="1:7" ht="45" customHeight="1" x14ac:dyDescent="0.7">
      <c r="A581" s="11">
        <v>45990</v>
      </c>
      <c r="B581" s="11">
        <v>46004</v>
      </c>
      <c r="C581" s="148">
        <f>100+C556</f>
        <v>300</v>
      </c>
      <c r="D581" s="148">
        <f>120+C556</f>
        <v>320</v>
      </c>
      <c r="E581" s="43">
        <f t="shared" ref="E581:E583" si="73">40+D581</f>
        <v>360</v>
      </c>
      <c r="F581" s="309"/>
      <c r="G581" s="152"/>
    </row>
    <row r="582" spans="1:7" ht="45" customHeight="1" x14ac:dyDescent="0.7">
      <c r="A582" s="11">
        <v>46004</v>
      </c>
      <c r="B582" s="11">
        <v>46017</v>
      </c>
      <c r="C582" s="148">
        <f>100+C557</f>
        <v>280</v>
      </c>
      <c r="D582" s="148">
        <f>120+C557</f>
        <v>300</v>
      </c>
      <c r="E582" s="43">
        <f t="shared" si="73"/>
        <v>340</v>
      </c>
      <c r="F582" s="309"/>
      <c r="G582" s="152"/>
    </row>
    <row r="583" spans="1:7" ht="45" customHeight="1" x14ac:dyDescent="0.7">
      <c r="A583" s="11">
        <v>46017</v>
      </c>
      <c r="B583" s="11">
        <v>46026</v>
      </c>
      <c r="C583" s="148">
        <f>100+C558</f>
        <v>350</v>
      </c>
      <c r="D583" s="148">
        <f>120+C558</f>
        <v>370</v>
      </c>
      <c r="E583" s="43">
        <f t="shared" si="73"/>
        <v>410</v>
      </c>
      <c r="F583" s="309"/>
      <c r="G583" s="152"/>
    </row>
    <row r="584" spans="1:7" ht="60.75" customHeight="1" x14ac:dyDescent="0.7">
      <c r="A584" s="327" t="s">
        <v>528</v>
      </c>
      <c r="B584" s="328"/>
      <c r="C584" s="328"/>
      <c r="D584" s="328"/>
      <c r="E584" s="329"/>
      <c r="F584" s="150"/>
      <c r="G584" s="171"/>
    </row>
    <row r="585" spans="1:7" ht="45" customHeight="1" x14ac:dyDescent="0.7">
      <c r="A585" s="11">
        <v>45988</v>
      </c>
      <c r="B585" s="11">
        <v>45990</v>
      </c>
      <c r="C585" s="148">
        <f>100+C555</f>
        <v>400</v>
      </c>
      <c r="D585" s="148">
        <f>120+C555</f>
        <v>420</v>
      </c>
      <c r="E585" s="43">
        <f t="shared" ref="E585" si="74">40+D585</f>
        <v>460</v>
      </c>
      <c r="F585" s="150"/>
      <c r="G585" s="171"/>
    </row>
    <row r="586" spans="1:7" ht="45" customHeight="1" x14ac:dyDescent="0.7">
      <c r="A586" s="11">
        <v>45990</v>
      </c>
      <c r="B586" s="11">
        <v>46004</v>
      </c>
      <c r="C586" s="148">
        <f>100+C556</f>
        <v>300</v>
      </c>
      <c r="D586" s="148">
        <f>120+C556</f>
        <v>320</v>
      </c>
      <c r="E586" s="43">
        <f t="shared" ref="E586:E588" si="75">40+D586</f>
        <v>360</v>
      </c>
      <c r="F586" s="150"/>
      <c r="G586" s="171"/>
    </row>
    <row r="587" spans="1:7" ht="45" customHeight="1" x14ac:dyDescent="0.7">
      <c r="A587" s="11">
        <v>46004</v>
      </c>
      <c r="B587" s="11">
        <v>46017</v>
      </c>
      <c r="C587" s="148">
        <f>100+C557</f>
        <v>280</v>
      </c>
      <c r="D587" s="148">
        <f>120+C557</f>
        <v>300</v>
      </c>
      <c r="E587" s="43">
        <f t="shared" si="75"/>
        <v>340</v>
      </c>
      <c r="F587" s="150"/>
      <c r="G587" s="171"/>
    </row>
    <row r="588" spans="1:7" ht="45" customHeight="1" x14ac:dyDescent="0.7">
      <c r="A588" s="11">
        <v>46017</v>
      </c>
      <c r="B588" s="11">
        <v>46026</v>
      </c>
      <c r="C588" s="148">
        <f>100+C558</f>
        <v>350</v>
      </c>
      <c r="D588" s="148">
        <f>120+C558</f>
        <v>370</v>
      </c>
      <c r="E588" s="43">
        <f t="shared" si="75"/>
        <v>410</v>
      </c>
      <c r="F588" s="150"/>
      <c r="G588" s="171"/>
    </row>
    <row r="589" spans="1:7" ht="60.75" customHeight="1" x14ac:dyDescent="0.7">
      <c r="A589" s="327" t="s">
        <v>529</v>
      </c>
      <c r="B589" s="328"/>
      <c r="C589" s="328"/>
      <c r="D589" s="328"/>
      <c r="E589" s="329"/>
      <c r="F589" s="150"/>
      <c r="G589" s="171"/>
    </row>
    <row r="590" spans="1:7" ht="47.25" customHeight="1" x14ac:dyDescent="0.7">
      <c r="A590" s="11">
        <v>45988</v>
      </c>
      <c r="B590" s="11">
        <v>45990</v>
      </c>
      <c r="C590" s="148">
        <f>200+C555</f>
        <v>500</v>
      </c>
      <c r="D590" s="148">
        <f>220+C555</f>
        <v>520</v>
      </c>
      <c r="E590" s="43">
        <f t="shared" ref="E590" si="76">40+D590</f>
        <v>560</v>
      </c>
      <c r="F590" s="152"/>
      <c r="G590" s="22"/>
    </row>
    <row r="591" spans="1:7" ht="47.25" customHeight="1" x14ac:dyDescent="0.7">
      <c r="A591" s="11">
        <v>45990</v>
      </c>
      <c r="B591" s="11">
        <v>46004</v>
      </c>
      <c r="C591" s="148">
        <f>200+C556</f>
        <v>400</v>
      </c>
      <c r="D591" s="148">
        <f>220+C556</f>
        <v>420</v>
      </c>
      <c r="E591" s="43">
        <f t="shared" ref="E591:E593" si="77">40+D591</f>
        <v>460</v>
      </c>
      <c r="F591" s="152"/>
      <c r="G591" s="22"/>
    </row>
    <row r="592" spans="1:7" ht="47.25" customHeight="1" x14ac:dyDescent="0.7">
      <c r="A592" s="11">
        <v>46004</v>
      </c>
      <c r="B592" s="11">
        <v>46017</v>
      </c>
      <c r="C592" s="148">
        <f>200+C557</f>
        <v>380</v>
      </c>
      <c r="D592" s="148">
        <f>220+C557</f>
        <v>400</v>
      </c>
      <c r="E592" s="43">
        <f t="shared" si="77"/>
        <v>440</v>
      </c>
      <c r="F592" s="152"/>
      <c r="G592" s="22"/>
    </row>
    <row r="593" spans="1:7" ht="47.25" customHeight="1" x14ac:dyDescent="0.7">
      <c r="A593" s="11">
        <v>46017</v>
      </c>
      <c r="B593" s="11">
        <v>46026</v>
      </c>
      <c r="C593" s="148">
        <f>200+C558</f>
        <v>450</v>
      </c>
      <c r="D593" s="148">
        <f>220+C558</f>
        <v>470</v>
      </c>
      <c r="E593" s="43">
        <f t="shared" si="77"/>
        <v>510</v>
      </c>
      <c r="F593" s="152"/>
      <c r="G593" s="22"/>
    </row>
    <row r="594" spans="1:7" ht="60.75" customHeight="1" x14ac:dyDescent="0.7">
      <c r="A594" s="327" t="s">
        <v>532</v>
      </c>
      <c r="B594" s="328"/>
      <c r="C594" s="328"/>
      <c r="D594" s="328"/>
      <c r="E594" s="329"/>
      <c r="F594" s="152"/>
      <c r="G594" s="22"/>
    </row>
    <row r="595" spans="1:7" ht="45" customHeight="1" x14ac:dyDescent="0.7">
      <c r="A595" s="11">
        <v>45988</v>
      </c>
      <c r="B595" s="11">
        <v>45990</v>
      </c>
      <c r="C595" s="148">
        <f>250+C555</f>
        <v>550</v>
      </c>
      <c r="D595" s="148">
        <f>270+C555</f>
        <v>570</v>
      </c>
      <c r="E595" s="43">
        <f t="shared" ref="E595" si="78">40+D595</f>
        <v>610</v>
      </c>
      <c r="F595" s="152"/>
      <c r="G595" s="22"/>
    </row>
    <row r="596" spans="1:7" ht="45" customHeight="1" x14ac:dyDescent="0.7">
      <c r="A596" s="11">
        <v>45990</v>
      </c>
      <c r="B596" s="11">
        <v>46004</v>
      </c>
      <c r="C596" s="148">
        <f>250+C556</f>
        <v>450</v>
      </c>
      <c r="D596" s="148">
        <f>270+C556</f>
        <v>470</v>
      </c>
      <c r="E596" s="43">
        <f t="shared" ref="E596:E598" si="79">40+D596</f>
        <v>510</v>
      </c>
      <c r="F596" s="152"/>
      <c r="G596" s="22"/>
    </row>
    <row r="597" spans="1:7" ht="45" customHeight="1" x14ac:dyDescent="0.7">
      <c r="A597" s="11">
        <v>46004</v>
      </c>
      <c r="B597" s="11">
        <v>46017</v>
      </c>
      <c r="C597" s="148">
        <f>250+C557</f>
        <v>430</v>
      </c>
      <c r="D597" s="148">
        <f>270+C557</f>
        <v>450</v>
      </c>
      <c r="E597" s="43">
        <f t="shared" si="79"/>
        <v>490</v>
      </c>
      <c r="F597" s="152"/>
      <c r="G597" s="22"/>
    </row>
    <row r="598" spans="1:7" ht="45" customHeight="1" x14ac:dyDescent="0.7">
      <c r="A598" s="11">
        <v>46017</v>
      </c>
      <c r="B598" s="11">
        <v>46026</v>
      </c>
      <c r="C598" s="148">
        <f>250+C558</f>
        <v>500</v>
      </c>
      <c r="D598" s="148">
        <f>270+C558</f>
        <v>520</v>
      </c>
      <c r="E598" s="43">
        <f t="shared" si="79"/>
        <v>560</v>
      </c>
      <c r="F598" s="152"/>
      <c r="G598" s="22"/>
    </row>
    <row r="599" spans="1:7" ht="60.75" customHeight="1" x14ac:dyDescent="0.7">
      <c r="A599" s="327" t="s">
        <v>587</v>
      </c>
      <c r="B599" s="328"/>
      <c r="C599" s="328"/>
      <c r="D599" s="328"/>
      <c r="E599" s="329"/>
      <c r="F599" s="152"/>
      <c r="G599" s="22"/>
    </row>
    <row r="600" spans="1:7" ht="47.25" customHeight="1" x14ac:dyDescent="0.7">
      <c r="A600" s="11">
        <v>45988</v>
      </c>
      <c r="B600" s="11">
        <v>45990</v>
      </c>
      <c r="C600" s="148">
        <f>280+C555</f>
        <v>580</v>
      </c>
      <c r="D600" s="148">
        <f>300+C555</f>
        <v>600</v>
      </c>
      <c r="E600" s="43">
        <f t="shared" ref="E600" si="80">40+D600</f>
        <v>640</v>
      </c>
      <c r="F600" s="152"/>
      <c r="G600" s="22"/>
    </row>
    <row r="601" spans="1:7" ht="47.25" customHeight="1" x14ac:dyDescent="0.7">
      <c r="A601" s="11">
        <v>45990</v>
      </c>
      <c r="B601" s="11">
        <v>46004</v>
      </c>
      <c r="C601" s="148">
        <f>280+C556</f>
        <v>480</v>
      </c>
      <c r="D601" s="148">
        <f>300+C556</f>
        <v>500</v>
      </c>
      <c r="E601" s="43">
        <f t="shared" ref="E601:E603" si="81">40+D601</f>
        <v>540</v>
      </c>
      <c r="F601" s="152"/>
      <c r="G601" s="22"/>
    </row>
    <row r="602" spans="1:7" ht="47.25" customHeight="1" x14ac:dyDescent="0.7">
      <c r="A602" s="11">
        <v>46004</v>
      </c>
      <c r="B602" s="11">
        <v>46017</v>
      </c>
      <c r="C602" s="148">
        <f>280+C557</f>
        <v>460</v>
      </c>
      <c r="D602" s="148">
        <f>300+C557</f>
        <v>480</v>
      </c>
      <c r="E602" s="43">
        <f t="shared" si="81"/>
        <v>520</v>
      </c>
      <c r="F602" s="152"/>
      <c r="G602" s="22"/>
    </row>
    <row r="603" spans="1:7" ht="47.25" customHeight="1" x14ac:dyDescent="0.7">
      <c r="A603" s="11">
        <v>46017</v>
      </c>
      <c r="B603" s="11">
        <v>46026</v>
      </c>
      <c r="C603" s="148">
        <f>280+C558</f>
        <v>530</v>
      </c>
      <c r="D603" s="148">
        <f>300+C558</f>
        <v>550</v>
      </c>
      <c r="E603" s="43">
        <f t="shared" si="81"/>
        <v>590</v>
      </c>
      <c r="F603" s="152"/>
      <c r="G603" s="22"/>
    </row>
    <row r="604" spans="1:7" ht="60.75" customHeight="1" x14ac:dyDescent="0.7">
      <c r="A604" s="327" t="s">
        <v>534</v>
      </c>
      <c r="B604" s="328"/>
      <c r="C604" s="328"/>
      <c r="D604" s="328"/>
      <c r="E604" s="329"/>
      <c r="F604" s="152"/>
      <c r="G604" s="22"/>
    </row>
    <row r="605" spans="1:7" ht="47.25" customHeight="1" x14ac:dyDescent="0.7">
      <c r="A605" s="11">
        <v>45988</v>
      </c>
      <c r="B605" s="11">
        <v>45990</v>
      </c>
      <c r="C605" s="148">
        <f>310+C555</f>
        <v>610</v>
      </c>
      <c r="D605" s="148">
        <f>330+C555</f>
        <v>630</v>
      </c>
      <c r="E605" s="43">
        <f t="shared" ref="E605" si="82">40+D605</f>
        <v>670</v>
      </c>
      <c r="F605" s="152"/>
      <c r="G605" s="22"/>
    </row>
    <row r="606" spans="1:7" ht="47.25" customHeight="1" x14ac:dyDescent="0.7">
      <c r="A606" s="11">
        <v>45990</v>
      </c>
      <c r="B606" s="11">
        <v>46004</v>
      </c>
      <c r="C606" s="148">
        <f>310+C556</f>
        <v>510</v>
      </c>
      <c r="D606" s="148">
        <f>330+C556</f>
        <v>530</v>
      </c>
      <c r="E606" s="43">
        <f t="shared" ref="E606:E608" si="83">40+D606</f>
        <v>570</v>
      </c>
      <c r="F606" s="152"/>
      <c r="G606" s="22"/>
    </row>
    <row r="607" spans="1:7" ht="47.25" customHeight="1" x14ac:dyDescent="0.7">
      <c r="A607" s="11">
        <v>46004</v>
      </c>
      <c r="B607" s="11">
        <v>46017</v>
      </c>
      <c r="C607" s="148">
        <f>310+C557</f>
        <v>490</v>
      </c>
      <c r="D607" s="148">
        <f>330+C557</f>
        <v>510</v>
      </c>
      <c r="E607" s="43">
        <f t="shared" si="83"/>
        <v>550</v>
      </c>
      <c r="F607" s="152"/>
      <c r="G607" s="22"/>
    </row>
    <row r="608" spans="1:7" ht="47.25" customHeight="1" x14ac:dyDescent="0.7">
      <c r="A608" s="11">
        <v>46017</v>
      </c>
      <c r="B608" s="11">
        <v>46026</v>
      </c>
      <c r="C608" s="148">
        <f>310+C558</f>
        <v>560</v>
      </c>
      <c r="D608" s="148">
        <f>330+C558</f>
        <v>580</v>
      </c>
      <c r="E608" s="43">
        <f t="shared" si="83"/>
        <v>620</v>
      </c>
      <c r="F608" s="62"/>
      <c r="G608" s="22"/>
    </row>
    <row r="609" spans="1:7" ht="60.75" customHeight="1" x14ac:dyDescent="0.7">
      <c r="A609" s="327" t="s">
        <v>533</v>
      </c>
      <c r="B609" s="328"/>
      <c r="C609" s="328"/>
      <c r="D609" s="328"/>
      <c r="E609" s="328"/>
      <c r="F609" s="62"/>
      <c r="G609" s="22"/>
    </row>
    <row r="610" spans="1:7" ht="47.25" customHeight="1" x14ac:dyDescent="0.7">
      <c r="A610" s="11">
        <v>45988</v>
      </c>
      <c r="B610" s="11">
        <v>45990</v>
      </c>
      <c r="C610" s="330">
        <f>400+C555</f>
        <v>700</v>
      </c>
      <c r="D610" s="330"/>
      <c r="E610" s="330"/>
      <c r="F610" s="62"/>
      <c r="G610" s="22"/>
    </row>
    <row r="611" spans="1:7" ht="47.25" customHeight="1" x14ac:dyDescent="0.7">
      <c r="A611" s="11">
        <v>45990</v>
      </c>
      <c r="B611" s="11">
        <v>46004</v>
      </c>
      <c r="C611" s="330">
        <f>400+C556</f>
        <v>600</v>
      </c>
      <c r="D611" s="330"/>
      <c r="E611" s="330"/>
      <c r="F611" s="62"/>
      <c r="G611" s="22"/>
    </row>
    <row r="612" spans="1:7" ht="47.25" customHeight="1" x14ac:dyDescent="0.7">
      <c r="A612" s="11">
        <v>46004</v>
      </c>
      <c r="B612" s="11">
        <v>46017</v>
      </c>
      <c r="C612" s="330">
        <f>400+C557</f>
        <v>580</v>
      </c>
      <c r="D612" s="330"/>
      <c r="E612" s="330"/>
      <c r="F612" s="62"/>
      <c r="G612" s="22"/>
    </row>
    <row r="613" spans="1:7" ht="47.25" customHeight="1" x14ac:dyDescent="0.7">
      <c r="A613" s="11">
        <v>46017</v>
      </c>
      <c r="B613" s="11">
        <v>46026</v>
      </c>
      <c r="C613" s="330">
        <f>400+C558</f>
        <v>650</v>
      </c>
      <c r="D613" s="330"/>
      <c r="E613" s="330"/>
      <c r="F613" s="62"/>
      <c r="G613" s="22"/>
    </row>
    <row r="614" spans="1:7" ht="112.5" customHeight="1" x14ac:dyDescent="0.7">
      <c r="A614" s="333" t="s">
        <v>561</v>
      </c>
      <c r="B614" s="334"/>
      <c r="C614" s="334"/>
      <c r="D614" s="334"/>
      <c r="E614" s="334"/>
      <c r="F614" s="334"/>
      <c r="G614" s="19" t="s">
        <v>15</v>
      </c>
    </row>
    <row r="615" spans="1:7" ht="69" customHeight="1" x14ac:dyDescent="0.7">
      <c r="A615" s="366" t="s">
        <v>590</v>
      </c>
      <c r="B615" s="367"/>
      <c r="C615" s="367"/>
      <c r="D615" s="367"/>
      <c r="E615" s="367"/>
      <c r="F615" s="345" t="s">
        <v>633</v>
      </c>
      <c r="G615" s="346"/>
    </row>
    <row r="616" spans="1:7" ht="63.75" customHeight="1" x14ac:dyDescent="0.7">
      <c r="A616" s="355" t="s">
        <v>12</v>
      </c>
      <c r="B616" s="356"/>
      <c r="C616" s="356"/>
      <c r="D616" s="356"/>
      <c r="E616" s="356"/>
      <c r="F616" s="345"/>
      <c r="G616" s="346"/>
    </row>
    <row r="617" spans="1:7" ht="57.75" customHeight="1" x14ac:dyDescent="0.7">
      <c r="A617" s="327" t="s">
        <v>564</v>
      </c>
      <c r="B617" s="328"/>
      <c r="C617" s="328"/>
      <c r="D617" s="328"/>
      <c r="E617" s="328"/>
      <c r="F617" s="345"/>
      <c r="G617" s="346"/>
    </row>
    <row r="618" spans="1:7" ht="51.75" customHeight="1" x14ac:dyDescent="0.7">
      <c r="A618" s="130">
        <v>45983</v>
      </c>
      <c r="B618" s="11">
        <v>45990</v>
      </c>
      <c r="C618" s="325">
        <v>270</v>
      </c>
      <c r="D618" s="325"/>
      <c r="E618" s="10">
        <f t="shared" ref="E618:E621" si="84">20+C618</f>
        <v>290</v>
      </c>
      <c r="F618" s="82"/>
      <c r="G618" s="246"/>
    </row>
    <row r="619" spans="1:7" ht="51.75" customHeight="1" x14ac:dyDescent="0.7">
      <c r="A619" s="130">
        <v>45990</v>
      </c>
      <c r="B619" s="11">
        <v>46004</v>
      </c>
      <c r="C619" s="325">
        <v>220</v>
      </c>
      <c r="D619" s="325"/>
      <c r="E619" s="10">
        <f t="shared" si="84"/>
        <v>240</v>
      </c>
      <c r="F619" s="82"/>
      <c r="G619" s="246"/>
    </row>
    <row r="620" spans="1:7" ht="51.75" customHeight="1" x14ac:dyDescent="0.7">
      <c r="A620" s="130">
        <v>46004</v>
      </c>
      <c r="B620" s="11">
        <v>46018</v>
      </c>
      <c r="C620" s="325">
        <v>180</v>
      </c>
      <c r="D620" s="325"/>
      <c r="E620" s="10">
        <f t="shared" si="84"/>
        <v>200</v>
      </c>
      <c r="F620" s="82"/>
      <c r="G620" s="246"/>
    </row>
    <row r="621" spans="1:7" ht="51.75" customHeight="1" x14ac:dyDescent="0.7">
      <c r="A621" s="130">
        <v>46018</v>
      </c>
      <c r="B621" s="11">
        <v>46026</v>
      </c>
      <c r="C621" s="325">
        <v>290</v>
      </c>
      <c r="D621" s="325"/>
      <c r="E621" s="10">
        <f t="shared" si="84"/>
        <v>310</v>
      </c>
      <c r="F621" s="82"/>
      <c r="G621" s="246"/>
    </row>
    <row r="622" spans="1:7" ht="57.75" customHeight="1" x14ac:dyDescent="0.7">
      <c r="A622" s="327" t="s">
        <v>562</v>
      </c>
      <c r="B622" s="328"/>
      <c r="C622" s="328"/>
      <c r="D622" s="328"/>
      <c r="E622" s="328"/>
      <c r="F622" s="492" t="s">
        <v>673</v>
      </c>
      <c r="G622" s="611"/>
    </row>
    <row r="623" spans="1:7" ht="55.5" customHeight="1" x14ac:dyDescent="0.7">
      <c r="A623" s="130">
        <v>45983</v>
      </c>
      <c r="B623" s="11">
        <v>45990</v>
      </c>
      <c r="C623" s="325">
        <f>15+C618</f>
        <v>285</v>
      </c>
      <c r="D623" s="325"/>
      <c r="E623" s="60">
        <f t="shared" ref="E623:E626" si="85">20+C623</f>
        <v>305</v>
      </c>
      <c r="F623" s="492"/>
      <c r="G623" s="611"/>
    </row>
    <row r="624" spans="1:7" ht="55.5" customHeight="1" x14ac:dyDescent="0.7">
      <c r="A624" s="130">
        <v>45990</v>
      </c>
      <c r="B624" s="11">
        <v>46004</v>
      </c>
      <c r="C624" s="325">
        <f>15+C619</f>
        <v>235</v>
      </c>
      <c r="D624" s="325"/>
      <c r="E624" s="60">
        <f t="shared" si="85"/>
        <v>255</v>
      </c>
      <c r="F624" s="492"/>
      <c r="G624" s="611"/>
    </row>
    <row r="625" spans="1:7" ht="55.5" customHeight="1" x14ac:dyDescent="0.7">
      <c r="A625" s="130">
        <v>46004</v>
      </c>
      <c r="B625" s="11">
        <v>46018</v>
      </c>
      <c r="C625" s="325">
        <f>15+C620</f>
        <v>195</v>
      </c>
      <c r="D625" s="325"/>
      <c r="E625" s="60">
        <f t="shared" si="85"/>
        <v>215</v>
      </c>
      <c r="F625" s="492"/>
      <c r="G625" s="611"/>
    </row>
    <row r="626" spans="1:7" ht="55.5" customHeight="1" x14ac:dyDescent="0.7">
      <c r="A626" s="130">
        <v>46018</v>
      </c>
      <c r="B626" s="11">
        <v>46026</v>
      </c>
      <c r="C626" s="325">
        <f>20+C621</f>
        <v>310</v>
      </c>
      <c r="D626" s="325"/>
      <c r="E626" s="60">
        <f t="shared" si="85"/>
        <v>330</v>
      </c>
      <c r="F626" s="492"/>
      <c r="G626" s="611"/>
    </row>
    <row r="627" spans="1:7" ht="57.75" customHeight="1" x14ac:dyDescent="0.7">
      <c r="A627" s="327" t="s">
        <v>563</v>
      </c>
      <c r="B627" s="328"/>
      <c r="C627" s="328"/>
      <c r="D627" s="328"/>
      <c r="E627" s="328"/>
      <c r="F627" s="492"/>
      <c r="G627" s="611"/>
    </row>
    <row r="628" spans="1:7" ht="54" customHeight="1" x14ac:dyDescent="0.7">
      <c r="A628" s="130">
        <v>45983</v>
      </c>
      <c r="B628" s="11">
        <v>45990</v>
      </c>
      <c r="C628" s="325">
        <f>80+C618</f>
        <v>350</v>
      </c>
      <c r="D628" s="325"/>
      <c r="E628" s="60">
        <f t="shared" ref="E628:E631" si="86">20+C628</f>
        <v>370</v>
      </c>
      <c r="F628" s="492"/>
      <c r="G628" s="611"/>
    </row>
    <row r="629" spans="1:7" ht="54" customHeight="1" x14ac:dyDescent="0.7">
      <c r="A629" s="130">
        <v>45990</v>
      </c>
      <c r="B629" s="11">
        <v>46004</v>
      </c>
      <c r="C629" s="325">
        <f>80+C619</f>
        <v>300</v>
      </c>
      <c r="D629" s="325"/>
      <c r="E629" s="60">
        <f t="shared" si="86"/>
        <v>320</v>
      </c>
      <c r="F629" s="300"/>
      <c r="G629" s="301"/>
    </row>
    <row r="630" spans="1:7" ht="54" customHeight="1" x14ac:dyDescent="0.7">
      <c r="A630" s="130">
        <v>46004</v>
      </c>
      <c r="B630" s="11">
        <v>46018</v>
      </c>
      <c r="C630" s="325">
        <f>80+C620</f>
        <v>260</v>
      </c>
      <c r="D630" s="325"/>
      <c r="E630" s="60">
        <f t="shared" si="86"/>
        <v>280</v>
      </c>
      <c r="F630" s="300"/>
      <c r="G630" s="301"/>
    </row>
    <row r="631" spans="1:7" ht="54" customHeight="1" x14ac:dyDescent="0.7">
      <c r="A631" s="130">
        <v>46018</v>
      </c>
      <c r="B631" s="11">
        <v>46026</v>
      </c>
      <c r="C631" s="325">
        <f>80+C621</f>
        <v>370</v>
      </c>
      <c r="D631" s="325"/>
      <c r="E631" s="60">
        <f t="shared" si="86"/>
        <v>390</v>
      </c>
      <c r="F631" s="300"/>
      <c r="G631" s="301"/>
    </row>
    <row r="632" spans="1:7" ht="57.75" customHeight="1" x14ac:dyDescent="0.7">
      <c r="A632" s="327" t="s">
        <v>565</v>
      </c>
      <c r="B632" s="328"/>
      <c r="C632" s="328"/>
      <c r="D632" s="328"/>
      <c r="E632" s="328"/>
      <c r="F632" s="300"/>
      <c r="G632" s="301"/>
    </row>
    <row r="633" spans="1:7" ht="50.25" customHeight="1" x14ac:dyDescent="0.7">
      <c r="A633" s="130">
        <v>45983</v>
      </c>
      <c r="B633" s="11">
        <v>45990</v>
      </c>
      <c r="C633" s="10">
        <f>50+C618</f>
        <v>320</v>
      </c>
      <c r="D633" s="10">
        <f>60+C618</f>
        <v>330</v>
      </c>
      <c r="E633" s="60">
        <f t="shared" ref="E633:E635" si="87">20+D633</f>
        <v>350</v>
      </c>
      <c r="F633" s="53"/>
      <c r="G633" s="28"/>
    </row>
    <row r="634" spans="1:7" ht="50.25" customHeight="1" x14ac:dyDescent="0.7">
      <c r="A634" s="130">
        <v>45990</v>
      </c>
      <c r="B634" s="11">
        <v>46004</v>
      </c>
      <c r="C634" s="10">
        <f>50+C619</f>
        <v>270</v>
      </c>
      <c r="D634" s="10">
        <f>60+C619</f>
        <v>280</v>
      </c>
      <c r="E634" s="60">
        <f t="shared" si="87"/>
        <v>300</v>
      </c>
      <c r="F634" s="53"/>
      <c r="G634" s="28"/>
    </row>
    <row r="635" spans="1:7" ht="50.25" customHeight="1" x14ac:dyDescent="0.7">
      <c r="A635" s="130">
        <v>46004</v>
      </c>
      <c r="B635" s="11">
        <v>46018</v>
      </c>
      <c r="C635" s="10">
        <f>50+C620</f>
        <v>230</v>
      </c>
      <c r="D635" s="10">
        <f>60+C620</f>
        <v>240</v>
      </c>
      <c r="E635" s="60">
        <f t="shared" si="87"/>
        <v>260</v>
      </c>
      <c r="F635" s="53"/>
      <c r="G635" s="28"/>
    </row>
    <row r="636" spans="1:7" ht="50.25" customHeight="1" x14ac:dyDescent="0.7">
      <c r="A636" s="130">
        <v>46018</v>
      </c>
      <c r="B636" s="11">
        <v>46026</v>
      </c>
      <c r="C636" s="10">
        <f>60+C621</f>
        <v>350</v>
      </c>
      <c r="D636" s="10">
        <f>75+C621</f>
        <v>365</v>
      </c>
      <c r="E636" s="60">
        <f t="shared" ref="E636" si="88">20+D636</f>
        <v>385</v>
      </c>
      <c r="F636" s="53"/>
      <c r="G636" s="28"/>
    </row>
    <row r="637" spans="1:7" ht="57.75" customHeight="1" x14ac:dyDescent="0.7">
      <c r="A637" s="327" t="s">
        <v>585</v>
      </c>
      <c r="B637" s="328"/>
      <c r="C637" s="328"/>
      <c r="D637" s="328"/>
      <c r="E637" s="328"/>
      <c r="F637" s="53"/>
      <c r="G637" s="28"/>
    </row>
    <row r="638" spans="1:7" ht="51.75" customHeight="1" x14ac:dyDescent="0.7">
      <c r="A638" s="130">
        <v>45983</v>
      </c>
      <c r="B638" s="11">
        <v>45990</v>
      </c>
      <c r="C638" s="325">
        <f>290+C618</f>
        <v>560</v>
      </c>
      <c r="D638" s="325"/>
      <c r="E638" s="60">
        <f t="shared" ref="E638:E641" si="89">20+C638</f>
        <v>580</v>
      </c>
      <c r="F638" s="53"/>
      <c r="G638" s="28"/>
    </row>
    <row r="639" spans="1:7" ht="51.75" customHeight="1" x14ac:dyDescent="0.7">
      <c r="A639" s="130">
        <v>45990</v>
      </c>
      <c r="B639" s="11">
        <v>46004</v>
      </c>
      <c r="C639" s="325">
        <f>290+C619</f>
        <v>510</v>
      </c>
      <c r="D639" s="325"/>
      <c r="E639" s="60">
        <f t="shared" si="89"/>
        <v>530</v>
      </c>
      <c r="F639" s="53"/>
      <c r="G639" s="28"/>
    </row>
    <row r="640" spans="1:7" ht="51.75" customHeight="1" x14ac:dyDescent="0.7">
      <c r="A640" s="130">
        <v>46004</v>
      </c>
      <c r="B640" s="11">
        <v>46018</v>
      </c>
      <c r="C640" s="325">
        <f>290+C620</f>
        <v>470</v>
      </c>
      <c r="D640" s="325"/>
      <c r="E640" s="60">
        <f t="shared" si="89"/>
        <v>490</v>
      </c>
      <c r="F640" s="53"/>
      <c r="G640" s="28"/>
    </row>
    <row r="641" spans="1:7" ht="51.75" customHeight="1" x14ac:dyDescent="0.7">
      <c r="A641" s="130">
        <v>46018</v>
      </c>
      <c r="B641" s="11">
        <v>46026</v>
      </c>
      <c r="C641" s="325">
        <f>490+C621</f>
        <v>780</v>
      </c>
      <c r="D641" s="325"/>
      <c r="E641" s="60">
        <f t="shared" si="89"/>
        <v>800</v>
      </c>
      <c r="F641" s="53"/>
      <c r="G641" s="28"/>
    </row>
    <row r="642" spans="1:7" ht="57.75" customHeight="1" x14ac:dyDescent="0.7">
      <c r="A642" s="327" t="s">
        <v>584</v>
      </c>
      <c r="B642" s="328"/>
      <c r="C642" s="328"/>
      <c r="D642" s="328"/>
      <c r="E642" s="328"/>
      <c r="F642" s="53"/>
      <c r="G642" s="28"/>
    </row>
    <row r="643" spans="1:7" ht="57.75" customHeight="1" x14ac:dyDescent="0.7">
      <c r="A643" s="130">
        <v>45983</v>
      </c>
      <c r="B643" s="11">
        <v>45990</v>
      </c>
      <c r="C643" s="325">
        <f>425+C618</f>
        <v>695</v>
      </c>
      <c r="D643" s="325"/>
      <c r="E643" s="60">
        <f t="shared" ref="E643:E646" si="90">20+C643</f>
        <v>715</v>
      </c>
      <c r="F643" s="129"/>
      <c r="G643" s="25"/>
    </row>
    <row r="644" spans="1:7" ht="57.75" customHeight="1" x14ac:dyDescent="0.7">
      <c r="A644" s="130">
        <v>45990</v>
      </c>
      <c r="B644" s="11">
        <v>46004</v>
      </c>
      <c r="C644" s="325">
        <f>425+C619</f>
        <v>645</v>
      </c>
      <c r="D644" s="325"/>
      <c r="E644" s="60">
        <f t="shared" si="90"/>
        <v>665</v>
      </c>
      <c r="F644" s="129"/>
      <c r="G644" s="25"/>
    </row>
    <row r="645" spans="1:7" ht="57.75" customHeight="1" x14ac:dyDescent="0.7">
      <c r="A645" s="130">
        <v>46004</v>
      </c>
      <c r="B645" s="11">
        <v>46018</v>
      </c>
      <c r="C645" s="325">
        <f>425+C620</f>
        <v>605</v>
      </c>
      <c r="D645" s="325"/>
      <c r="E645" s="60">
        <f t="shared" si="90"/>
        <v>625</v>
      </c>
      <c r="F645" s="129"/>
      <c r="G645" s="25"/>
    </row>
    <row r="646" spans="1:7" ht="57.75" customHeight="1" x14ac:dyDescent="0.7">
      <c r="A646" s="130">
        <v>46018</v>
      </c>
      <c r="B646" s="11">
        <v>46026</v>
      </c>
      <c r="C646" s="325">
        <f>550+C621</f>
        <v>840</v>
      </c>
      <c r="D646" s="325"/>
      <c r="E646" s="60">
        <f t="shared" si="90"/>
        <v>860</v>
      </c>
      <c r="F646" s="129"/>
      <c r="G646" s="25"/>
    </row>
    <row r="647" spans="1:7" ht="57.75" customHeight="1" x14ac:dyDescent="0.7">
      <c r="A647" s="327" t="s">
        <v>599</v>
      </c>
      <c r="B647" s="328"/>
      <c r="C647" s="328"/>
      <c r="D647" s="328"/>
      <c r="E647" s="328"/>
      <c r="F647" s="129"/>
      <c r="G647" s="25"/>
    </row>
    <row r="648" spans="1:7" ht="48" customHeight="1" x14ac:dyDescent="0.7">
      <c r="A648" s="130">
        <v>45983</v>
      </c>
      <c r="B648" s="11">
        <v>45990</v>
      </c>
      <c r="C648" s="325">
        <f>1000+C618</f>
        <v>1270</v>
      </c>
      <c r="D648" s="325"/>
      <c r="E648" s="60">
        <f t="shared" ref="E648:E651" si="91">20+C648</f>
        <v>1290</v>
      </c>
      <c r="F648" s="129"/>
      <c r="G648" s="25"/>
    </row>
    <row r="649" spans="1:7" ht="48" customHeight="1" x14ac:dyDescent="0.7">
      <c r="A649" s="130">
        <v>45990</v>
      </c>
      <c r="B649" s="11">
        <v>46004</v>
      </c>
      <c r="C649" s="325">
        <f>1000+C619</f>
        <v>1220</v>
      </c>
      <c r="D649" s="325"/>
      <c r="E649" s="60">
        <f t="shared" si="91"/>
        <v>1240</v>
      </c>
      <c r="F649" s="129"/>
      <c r="G649" s="25"/>
    </row>
    <row r="650" spans="1:7" ht="48" customHeight="1" x14ac:dyDescent="0.7">
      <c r="A650" s="130">
        <v>46004</v>
      </c>
      <c r="B650" s="11">
        <v>46018</v>
      </c>
      <c r="C650" s="325">
        <f>1000+C620</f>
        <v>1180</v>
      </c>
      <c r="D650" s="325"/>
      <c r="E650" s="60">
        <f t="shared" si="91"/>
        <v>1200</v>
      </c>
      <c r="F650" s="129"/>
      <c r="G650" s="25"/>
    </row>
    <row r="651" spans="1:7" ht="48" customHeight="1" x14ac:dyDescent="0.7">
      <c r="A651" s="130">
        <v>46018</v>
      </c>
      <c r="B651" s="11">
        <v>46026</v>
      </c>
      <c r="C651" s="325">
        <f>2250+C621</f>
        <v>2540</v>
      </c>
      <c r="D651" s="325"/>
      <c r="E651" s="60">
        <f t="shared" si="91"/>
        <v>2560</v>
      </c>
      <c r="F651" s="129"/>
      <c r="G651" s="25"/>
    </row>
    <row r="652" spans="1:7" ht="57.75" customHeight="1" x14ac:dyDescent="0.7">
      <c r="A652" s="327" t="s">
        <v>600</v>
      </c>
      <c r="B652" s="328"/>
      <c r="C652" s="328"/>
      <c r="D652" s="328"/>
      <c r="E652" s="328"/>
      <c r="F652" s="129"/>
      <c r="G652" s="25"/>
    </row>
    <row r="653" spans="1:7" ht="50.25" customHeight="1" x14ac:dyDescent="0.7">
      <c r="A653" s="130">
        <v>45983</v>
      </c>
      <c r="B653" s="11">
        <v>45990</v>
      </c>
      <c r="C653" s="325">
        <f>1500+C618</f>
        <v>1770</v>
      </c>
      <c r="D653" s="325"/>
      <c r="E653" s="60">
        <f t="shared" ref="E653:E656" si="92">20+C653</f>
        <v>1790</v>
      </c>
      <c r="F653" s="129"/>
      <c r="G653" s="25"/>
    </row>
    <row r="654" spans="1:7" ht="50.25" customHeight="1" x14ac:dyDescent="0.7">
      <c r="A654" s="130">
        <v>45990</v>
      </c>
      <c r="B654" s="11">
        <v>46004</v>
      </c>
      <c r="C654" s="325">
        <f>1500+C619</f>
        <v>1720</v>
      </c>
      <c r="D654" s="325"/>
      <c r="E654" s="60">
        <f t="shared" si="92"/>
        <v>1740</v>
      </c>
      <c r="F654" s="129"/>
      <c r="G654" s="25"/>
    </row>
    <row r="655" spans="1:7" ht="50.25" customHeight="1" x14ac:dyDescent="0.7">
      <c r="A655" s="130">
        <v>46004</v>
      </c>
      <c r="B655" s="11">
        <v>46018</v>
      </c>
      <c r="C655" s="325">
        <f>1500+C620</f>
        <v>1680</v>
      </c>
      <c r="D655" s="325"/>
      <c r="E655" s="60">
        <f t="shared" si="92"/>
        <v>1700</v>
      </c>
      <c r="F655" s="129"/>
      <c r="G655" s="25"/>
    </row>
    <row r="656" spans="1:7" ht="50.25" customHeight="1" x14ac:dyDescent="0.7">
      <c r="A656" s="130">
        <v>46018</v>
      </c>
      <c r="B656" s="11">
        <v>46026</v>
      </c>
      <c r="C656" s="325">
        <f>1750+C621</f>
        <v>2040</v>
      </c>
      <c r="D656" s="325"/>
      <c r="E656" s="60">
        <f t="shared" si="92"/>
        <v>2060</v>
      </c>
      <c r="F656" s="129"/>
      <c r="G656" s="25"/>
    </row>
    <row r="657" spans="1:7" ht="114.75" customHeight="1" x14ac:dyDescent="0.7">
      <c r="A657" s="333" t="s">
        <v>87</v>
      </c>
      <c r="B657" s="334"/>
      <c r="C657" s="334"/>
      <c r="D657" s="334"/>
      <c r="E657" s="334"/>
      <c r="F657" s="334"/>
      <c r="G657" s="19" t="s">
        <v>15</v>
      </c>
    </row>
    <row r="658" spans="1:7" ht="57.75" customHeight="1" x14ac:dyDescent="0.7">
      <c r="A658" s="614" t="s">
        <v>90</v>
      </c>
      <c r="B658" s="615"/>
      <c r="C658" s="615"/>
      <c r="D658" s="615"/>
      <c r="E658" s="615"/>
      <c r="F658" s="350" t="s">
        <v>390</v>
      </c>
      <c r="G658" s="351"/>
    </row>
    <row r="659" spans="1:7" ht="57.75" customHeight="1" x14ac:dyDescent="0.7">
      <c r="A659" s="327" t="s">
        <v>349</v>
      </c>
      <c r="B659" s="328"/>
      <c r="C659" s="328"/>
      <c r="D659" s="328"/>
      <c r="E659" s="328"/>
      <c r="F659" s="350"/>
      <c r="G659" s="351"/>
    </row>
    <row r="660" spans="1:7" ht="57.75" customHeight="1" x14ac:dyDescent="0.7">
      <c r="A660" s="130">
        <v>45979</v>
      </c>
      <c r="B660" s="11">
        <v>45992</v>
      </c>
      <c r="C660" s="332">
        <v>170</v>
      </c>
      <c r="D660" s="332"/>
      <c r="E660" s="10">
        <f t="shared" ref="E660:E662" si="93">30+C660</f>
        <v>200</v>
      </c>
      <c r="F660" s="293"/>
      <c r="G660" s="294"/>
    </row>
    <row r="661" spans="1:7" ht="57.75" customHeight="1" x14ac:dyDescent="0.7">
      <c r="A661" s="130">
        <v>45992</v>
      </c>
      <c r="B661" s="11">
        <v>46022</v>
      </c>
      <c r="C661" s="332">
        <v>150</v>
      </c>
      <c r="D661" s="332"/>
      <c r="E661" s="10">
        <f t="shared" si="93"/>
        <v>180</v>
      </c>
      <c r="F661" s="293"/>
      <c r="G661" s="294"/>
    </row>
    <row r="662" spans="1:7" ht="57.75" customHeight="1" x14ac:dyDescent="0.7">
      <c r="A662" s="130">
        <v>46022</v>
      </c>
      <c r="B662" s="11">
        <v>46026</v>
      </c>
      <c r="C662" s="332">
        <v>220</v>
      </c>
      <c r="D662" s="332"/>
      <c r="E662" s="10">
        <f t="shared" si="93"/>
        <v>250</v>
      </c>
      <c r="F662" s="293"/>
      <c r="G662" s="294"/>
    </row>
    <row r="663" spans="1:7" ht="43.5" customHeight="1" x14ac:dyDescent="0.7">
      <c r="A663" s="327" t="s">
        <v>324</v>
      </c>
      <c r="B663" s="328"/>
      <c r="C663" s="328"/>
      <c r="D663" s="328"/>
      <c r="E663" s="328"/>
      <c r="F663" s="579" t="s">
        <v>370</v>
      </c>
      <c r="G663" s="580"/>
    </row>
    <row r="664" spans="1:7" ht="43.5" customHeight="1" x14ac:dyDescent="0.7">
      <c r="A664" s="130">
        <v>45979</v>
      </c>
      <c r="B664" s="11">
        <v>45992</v>
      </c>
      <c r="C664" s="332">
        <v>180</v>
      </c>
      <c r="D664" s="332"/>
      <c r="E664" s="10">
        <f t="shared" ref="E664:E666" si="94">30+C664</f>
        <v>210</v>
      </c>
      <c r="F664" s="579"/>
      <c r="G664" s="580"/>
    </row>
    <row r="665" spans="1:7" ht="43.5" customHeight="1" x14ac:dyDescent="0.7">
      <c r="A665" s="130">
        <v>45992</v>
      </c>
      <c r="B665" s="11">
        <v>46022</v>
      </c>
      <c r="C665" s="332">
        <v>160</v>
      </c>
      <c r="D665" s="332"/>
      <c r="E665" s="10">
        <f t="shared" si="94"/>
        <v>190</v>
      </c>
      <c r="F665" s="579"/>
      <c r="G665" s="580"/>
    </row>
    <row r="666" spans="1:7" ht="43.5" customHeight="1" x14ac:dyDescent="0.7">
      <c r="A666" s="130">
        <v>46022</v>
      </c>
      <c r="B666" s="11">
        <v>46026</v>
      </c>
      <c r="C666" s="332">
        <v>230</v>
      </c>
      <c r="D666" s="332"/>
      <c r="E666" s="10">
        <f t="shared" si="94"/>
        <v>260</v>
      </c>
      <c r="F666" s="579"/>
      <c r="G666" s="580"/>
    </row>
    <row r="667" spans="1:7" ht="48" customHeight="1" x14ac:dyDescent="0.7">
      <c r="A667" s="327" t="s">
        <v>88</v>
      </c>
      <c r="B667" s="328"/>
      <c r="C667" s="328"/>
      <c r="D667" s="328"/>
      <c r="E667" s="328"/>
      <c r="F667" s="579"/>
      <c r="G667" s="580"/>
    </row>
    <row r="668" spans="1:7" ht="48" customHeight="1" x14ac:dyDescent="0.7">
      <c r="A668" s="130">
        <v>45979</v>
      </c>
      <c r="B668" s="11">
        <v>45992</v>
      </c>
      <c r="C668" s="332">
        <f>10+C660</f>
        <v>180</v>
      </c>
      <c r="D668" s="332"/>
      <c r="E668" s="10">
        <f t="shared" ref="E668:E670" si="95">30+C668</f>
        <v>210</v>
      </c>
      <c r="F668" s="296"/>
      <c r="G668" s="297"/>
    </row>
    <row r="669" spans="1:7" ht="48" customHeight="1" x14ac:dyDescent="0.7">
      <c r="A669" s="130">
        <v>45992</v>
      </c>
      <c r="B669" s="11">
        <v>46022</v>
      </c>
      <c r="C669" s="332">
        <f t="shared" ref="C669:C670" si="96">10+C661</f>
        <v>160</v>
      </c>
      <c r="D669" s="332"/>
      <c r="E669" s="10">
        <f t="shared" si="95"/>
        <v>190</v>
      </c>
      <c r="F669" s="296"/>
      <c r="G669" s="297"/>
    </row>
    <row r="670" spans="1:7" ht="48" customHeight="1" x14ac:dyDescent="0.7">
      <c r="A670" s="130">
        <v>46022</v>
      </c>
      <c r="B670" s="11">
        <v>46026</v>
      </c>
      <c r="C670" s="332">
        <f t="shared" si="96"/>
        <v>230</v>
      </c>
      <c r="D670" s="332"/>
      <c r="E670" s="10">
        <f t="shared" si="95"/>
        <v>260</v>
      </c>
      <c r="F670" s="296"/>
      <c r="G670" s="297"/>
    </row>
    <row r="671" spans="1:7" ht="57.75" customHeight="1" x14ac:dyDescent="0.7">
      <c r="A671" s="327" t="s">
        <v>89</v>
      </c>
      <c r="B671" s="328"/>
      <c r="C671" s="328"/>
      <c r="D671" s="328"/>
      <c r="E671" s="328"/>
      <c r="F671" s="236"/>
      <c r="G671" s="237"/>
    </row>
    <row r="672" spans="1:7" ht="57.75" customHeight="1" x14ac:dyDescent="0.7">
      <c r="A672" s="130">
        <v>45979</v>
      </c>
      <c r="B672" s="11">
        <v>45992</v>
      </c>
      <c r="C672" s="332">
        <f>15+C660</f>
        <v>185</v>
      </c>
      <c r="D672" s="332"/>
      <c r="E672" s="10">
        <f t="shared" ref="E672:E674" si="97">30+C672</f>
        <v>215</v>
      </c>
      <c r="F672" s="236"/>
      <c r="G672" s="237"/>
    </row>
    <row r="673" spans="1:7" ht="57.75" customHeight="1" x14ac:dyDescent="0.7">
      <c r="A673" s="130">
        <v>45992</v>
      </c>
      <c r="B673" s="11">
        <v>46022</v>
      </c>
      <c r="C673" s="332">
        <f t="shared" ref="C673:C674" si="98">15+C661</f>
        <v>165</v>
      </c>
      <c r="D673" s="332"/>
      <c r="E673" s="10">
        <f t="shared" si="97"/>
        <v>195</v>
      </c>
      <c r="F673" s="236"/>
      <c r="G673" s="237"/>
    </row>
    <row r="674" spans="1:7" ht="57.75" customHeight="1" x14ac:dyDescent="0.7">
      <c r="A674" s="130">
        <v>46022</v>
      </c>
      <c r="B674" s="11">
        <v>46026</v>
      </c>
      <c r="C674" s="332">
        <f t="shared" si="98"/>
        <v>235</v>
      </c>
      <c r="D674" s="332"/>
      <c r="E674" s="10">
        <f t="shared" si="97"/>
        <v>265</v>
      </c>
      <c r="F674" s="236"/>
      <c r="G674" s="237"/>
    </row>
    <row r="675" spans="1:7" ht="51" customHeight="1" x14ac:dyDescent="0.7">
      <c r="A675" s="572" t="s">
        <v>412</v>
      </c>
      <c r="B675" s="573"/>
      <c r="C675" s="573"/>
      <c r="D675" s="573"/>
      <c r="E675" s="573"/>
      <c r="F675" s="579" t="s">
        <v>669</v>
      </c>
      <c r="G675" s="580"/>
    </row>
    <row r="676" spans="1:7" ht="51" customHeight="1" x14ac:dyDescent="0.7">
      <c r="A676" s="130">
        <v>45979</v>
      </c>
      <c r="B676" s="11">
        <v>45992</v>
      </c>
      <c r="C676" s="332">
        <v>200</v>
      </c>
      <c r="D676" s="332"/>
      <c r="E676" s="10">
        <f t="shared" ref="E676:E678" si="99">30+C676</f>
        <v>230</v>
      </c>
      <c r="F676" s="579"/>
      <c r="G676" s="580"/>
    </row>
    <row r="677" spans="1:7" ht="51" customHeight="1" x14ac:dyDescent="0.7">
      <c r="A677" s="130">
        <v>45992</v>
      </c>
      <c r="B677" s="11">
        <v>46022</v>
      </c>
      <c r="C677" s="332">
        <v>180</v>
      </c>
      <c r="D677" s="332"/>
      <c r="E677" s="10">
        <f t="shared" si="99"/>
        <v>210</v>
      </c>
      <c r="F677" s="579"/>
      <c r="G677" s="580"/>
    </row>
    <row r="678" spans="1:7" ht="51" customHeight="1" x14ac:dyDescent="0.7">
      <c r="A678" s="130">
        <v>46022</v>
      </c>
      <c r="B678" s="11">
        <v>46026</v>
      </c>
      <c r="C678" s="332">
        <v>250</v>
      </c>
      <c r="D678" s="332"/>
      <c r="E678" s="10">
        <f t="shared" si="99"/>
        <v>280</v>
      </c>
      <c r="F678" s="579"/>
      <c r="G678" s="580"/>
    </row>
    <row r="679" spans="1:7" ht="51.75" customHeight="1" x14ac:dyDescent="0.7">
      <c r="A679" s="572" t="s">
        <v>292</v>
      </c>
      <c r="B679" s="573"/>
      <c r="C679" s="573"/>
      <c r="D679" s="573"/>
      <c r="E679" s="573"/>
      <c r="F679" s="579"/>
      <c r="G679" s="580"/>
    </row>
    <row r="680" spans="1:7" ht="51.75" customHeight="1" x14ac:dyDescent="0.7">
      <c r="A680" s="130">
        <v>45979</v>
      </c>
      <c r="B680" s="11">
        <v>45992</v>
      </c>
      <c r="C680" s="332">
        <v>210</v>
      </c>
      <c r="D680" s="332"/>
      <c r="E680" s="10">
        <f t="shared" ref="E680:E682" si="100">30+C680</f>
        <v>240</v>
      </c>
      <c r="F680" s="579"/>
      <c r="G680" s="580"/>
    </row>
    <row r="681" spans="1:7" ht="51.75" customHeight="1" x14ac:dyDescent="0.7">
      <c r="A681" s="130">
        <v>45992</v>
      </c>
      <c r="B681" s="11">
        <v>46022</v>
      </c>
      <c r="C681" s="332">
        <v>190</v>
      </c>
      <c r="D681" s="332"/>
      <c r="E681" s="10">
        <f t="shared" si="100"/>
        <v>220</v>
      </c>
      <c r="F681" s="579"/>
      <c r="G681" s="580"/>
    </row>
    <row r="682" spans="1:7" ht="51.75" customHeight="1" x14ac:dyDescent="0.7">
      <c r="A682" s="130">
        <v>46022</v>
      </c>
      <c r="B682" s="11">
        <v>46026</v>
      </c>
      <c r="C682" s="332">
        <v>260</v>
      </c>
      <c r="D682" s="332"/>
      <c r="E682" s="10">
        <f t="shared" si="100"/>
        <v>290</v>
      </c>
      <c r="F682" s="579"/>
      <c r="G682" s="580"/>
    </row>
    <row r="683" spans="1:7" ht="45.75" customHeight="1" x14ac:dyDescent="0.7">
      <c r="A683" s="327" t="s">
        <v>411</v>
      </c>
      <c r="B683" s="328"/>
      <c r="C683" s="328"/>
      <c r="D683" s="328"/>
      <c r="E683" s="328"/>
      <c r="F683" s="579"/>
      <c r="G683" s="580"/>
    </row>
    <row r="684" spans="1:7" ht="45.75" customHeight="1" x14ac:dyDescent="0.7">
      <c r="A684" s="130">
        <v>45979</v>
      </c>
      <c r="B684" s="11">
        <v>45992</v>
      </c>
      <c r="C684" s="332">
        <v>220</v>
      </c>
      <c r="D684" s="332"/>
      <c r="E684" s="10">
        <f t="shared" ref="E684:E686" si="101">30+C684</f>
        <v>250</v>
      </c>
      <c r="F684" s="264"/>
      <c r="G684" s="265"/>
    </row>
    <row r="685" spans="1:7" ht="45.75" customHeight="1" x14ac:dyDescent="0.7">
      <c r="A685" s="130">
        <v>45992</v>
      </c>
      <c r="B685" s="11">
        <v>46022</v>
      </c>
      <c r="C685" s="332">
        <v>200</v>
      </c>
      <c r="D685" s="332"/>
      <c r="E685" s="10">
        <f t="shared" si="101"/>
        <v>230</v>
      </c>
      <c r="F685" s="264"/>
      <c r="G685" s="265"/>
    </row>
    <row r="686" spans="1:7" ht="45.75" customHeight="1" x14ac:dyDescent="0.7">
      <c r="A686" s="130">
        <v>46022</v>
      </c>
      <c r="B686" s="11">
        <v>46026</v>
      </c>
      <c r="C686" s="332">
        <v>270</v>
      </c>
      <c r="D686" s="332"/>
      <c r="E686" s="10">
        <f t="shared" si="101"/>
        <v>300</v>
      </c>
      <c r="F686" s="264"/>
      <c r="G686" s="265"/>
    </row>
    <row r="687" spans="1:7" ht="45.75" customHeight="1" x14ac:dyDescent="0.7">
      <c r="A687" s="327" t="s">
        <v>293</v>
      </c>
      <c r="B687" s="328"/>
      <c r="C687" s="328"/>
      <c r="D687" s="328"/>
      <c r="E687" s="352"/>
      <c r="F687" s="264"/>
      <c r="G687" s="265"/>
    </row>
    <row r="688" spans="1:7" ht="45.75" customHeight="1" x14ac:dyDescent="0.7">
      <c r="A688" s="130">
        <v>45979</v>
      </c>
      <c r="B688" s="11">
        <v>45992</v>
      </c>
      <c r="C688" s="332">
        <v>230</v>
      </c>
      <c r="D688" s="332"/>
      <c r="E688" s="10">
        <f t="shared" ref="E688:E690" si="102">30+C688</f>
        <v>260</v>
      </c>
      <c r="F688" s="264"/>
      <c r="G688" s="265"/>
    </row>
    <row r="689" spans="1:7" ht="45.75" customHeight="1" x14ac:dyDescent="0.7">
      <c r="A689" s="130">
        <v>45992</v>
      </c>
      <c r="B689" s="11">
        <v>46022</v>
      </c>
      <c r="C689" s="332">
        <v>210</v>
      </c>
      <c r="D689" s="332"/>
      <c r="E689" s="10">
        <f t="shared" si="102"/>
        <v>240</v>
      </c>
      <c r="F689" s="264"/>
      <c r="G689" s="265"/>
    </row>
    <row r="690" spans="1:7" ht="45.75" customHeight="1" x14ac:dyDescent="0.7">
      <c r="A690" s="130">
        <v>46022</v>
      </c>
      <c r="B690" s="11">
        <v>46026</v>
      </c>
      <c r="C690" s="332">
        <v>280</v>
      </c>
      <c r="D690" s="332"/>
      <c r="E690" s="10">
        <f t="shared" si="102"/>
        <v>310</v>
      </c>
      <c r="F690" s="264"/>
      <c r="G690" s="265"/>
    </row>
    <row r="691" spans="1:7" ht="45.75" customHeight="1" x14ac:dyDescent="0.7">
      <c r="A691" s="327" t="s">
        <v>313</v>
      </c>
      <c r="B691" s="328"/>
      <c r="C691" s="328"/>
      <c r="D691" s="328"/>
      <c r="E691" s="328"/>
      <c r="F691" s="347" t="s">
        <v>670</v>
      </c>
      <c r="G691" s="348"/>
    </row>
    <row r="692" spans="1:7" ht="45.75" customHeight="1" x14ac:dyDescent="0.7">
      <c r="A692" s="130">
        <v>45979</v>
      </c>
      <c r="B692" s="11">
        <v>46026</v>
      </c>
      <c r="C692" s="332">
        <v>350</v>
      </c>
      <c r="D692" s="332"/>
      <c r="E692" s="10">
        <v>400</v>
      </c>
      <c r="F692" s="347"/>
      <c r="G692" s="348"/>
    </row>
    <row r="693" spans="1:7" ht="45.75" customHeight="1" x14ac:dyDescent="0.7">
      <c r="A693" s="480" t="s">
        <v>314</v>
      </c>
      <c r="B693" s="481"/>
      <c r="C693" s="481"/>
      <c r="D693" s="481"/>
      <c r="E693" s="481"/>
      <c r="F693" s="347"/>
      <c r="G693" s="348"/>
    </row>
    <row r="694" spans="1:7" ht="45.75" customHeight="1" x14ac:dyDescent="0.7">
      <c r="A694" s="130">
        <v>45979</v>
      </c>
      <c r="B694" s="11">
        <v>46026</v>
      </c>
      <c r="C694" s="332">
        <v>450</v>
      </c>
      <c r="D694" s="332"/>
      <c r="E694" s="10">
        <v>500</v>
      </c>
      <c r="F694" s="347"/>
      <c r="G694" s="348"/>
    </row>
    <row r="695" spans="1:7" ht="45.75" customHeight="1" x14ac:dyDescent="0.7">
      <c r="A695" s="480" t="s">
        <v>304</v>
      </c>
      <c r="B695" s="481"/>
      <c r="C695" s="481"/>
      <c r="D695" s="481"/>
      <c r="E695" s="481"/>
      <c r="F695" s="347"/>
      <c r="G695" s="348"/>
    </row>
    <row r="696" spans="1:7" ht="45.75" customHeight="1" x14ac:dyDescent="0.7">
      <c r="A696" s="130">
        <v>45979</v>
      </c>
      <c r="B696" s="11">
        <v>46026</v>
      </c>
      <c r="C696" s="332">
        <v>550</v>
      </c>
      <c r="D696" s="332"/>
      <c r="E696" s="10">
        <v>600</v>
      </c>
      <c r="F696" s="240"/>
      <c r="G696" s="122"/>
    </row>
    <row r="697" spans="1:7" ht="116.25" customHeight="1" x14ac:dyDescent="0.7">
      <c r="A697" s="333" t="s">
        <v>554</v>
      </c>
      <c r="B697" s="334"/>
      <c r="C697" s="334"/>
      <c r="D697" s="334"/>
      <c r="E697" s="334"/>
      <c r="F697" s="334"/>
      <c r="G697" s="19" t="s">
        <v>15</v>
      </c>
    </row>
    <row r="698" spans="1:7" ht="69" customHeight="1" x14ac:dyDescent="0.7">
      <c r="A698" s="361" t="s">
        <v>570</v>
      </c>
      <c r="B698" s="362"/>
      <c r="C698" s="362"/>
      <c r="D698" s="362"/>
      <c r="E698" s="362"/>
      <c r="F698" s="362"/>
      <c r="G698" s="363"/>
    </row>
    <row r="699" spans="1:7" ht="55.5" customHeight="1" x14ac:dyDescent="0.7">
      <c r="A699" s="355" t="s">
        <v>106</v>
      </c>
      <c r="B699" s="356"/>
      <c r="C699" s="356"/>
      <c r="D699" s="356"/>
      <c r="E699" s="356"/>
      <c r="F699" s="350" t="s">
        <v>390</v>
      </c>
      <c r="G699" s="351"/>
    </row>
    <row r="700" spans="1:7" ht="55.5" customHeight="1" x14ac:dyDescent="0.7">
      <c r="A700" s="327" t="s">
        <v>623</v>
      </c>
      <c r="B700" s="328"/>
      <c r="C700" s="328"/>
      <c r="D700" s="328"/>
      <c r="E700" s="328"/>
      <c r="F700" s="350"/>
      <c r="G700" s="351"/>
    </row>
    <row r="701" spans="1:7" ht="48" customHeight="1" x14ac:dyDescent="0.7">
      <c r="A701" s="130">
        <v>45980</v>
      </c>
      <c r="B701" s="177">
        <v>45990</v>
      </c>
      <c r="C701" s="325">
        <v>240</v>
      </c>
      <c r="D701" s="325"/>
      <c r="E701" s="60">
        <v>260</v>
      </c>
      <c r="F701" s="124"/>
      <c r="G701" s="123"/>
    </row>
    <row r="702" spans="1:7" ht="48" customHeight="1" x14ac:dyDescent="0.7">
      <c r="A702" s="130">
        <v>45990</v>
      </c>
      <c r="B702" s="177">
        <v>46015</v>
      </c>
      <c r="C702" s="325">
        <v>160</v>
      </c>
      <c r="D702" s="325"/>
      <c r="E702" s="60">
        <v>180</v>
      </c>
      <c r="F702" s="124"/>
      <c r="G702" s="123"/>
    </row>
    <row r="703" spans="1:7" ht="48" customHeight="1" x14ac:dyDescent="0.7">
      <c r="A703" s="130">
        <v>46015</v>
      </c>
      <c r="B703" s="177">
        <v>46019</v>
      </c>
      <c r="C703" s="325">
        <v>240</v>
      </c>
      <c r="D703" s="325"/>
      <c r="E703" s="60">
        <v>260</v>
      </c>
      <c r="F703" s="124"/>
      <c r="G703" s="123"/>
    </row>
    <row r="704" spans="1:7" ht="48" customHeight="1" x14ac:dyDescent="0.7">
      <c r="A704" s="130">
        <v>46019</v>
      </c>
      <c r="B704" s="177">
        <v>46026</v>
      </c>
      <c r="C704" s="325">
        <v>300</v>
      </c>
      <c r="D704" s="325"/>
      <c r="E704" s="60">
        <v>320</v>
      </c>
      <c r="F704" s="124"/>
      <c r="G704" s="123"/>
    </row>
    <row r="705" spans="1:7" ht="48" customHeight="1" x14ac:dyDescent="0.7">
      <c r="A705" s="130">
        <v>46026</v>
      </c>
      <c r="B705" s="177">
        <v>46029</v>
      </c>
      <c r="C705" s="325">
        <v>180</v>
      </c>
      <c r="D705" s="325"/>
      <c r="E705" s="60">
        <v>200</v>
      </c>
      <c r="F705" s="124"/>
      <c r="G705" s="123"/>
    </row>
    <row r="706" spans="1:7" ht="48" customHeight="1" x14ac:dyDescent="0.7">
      <c r="A706" s="130">
        <v>46029</v>
      </c>
      <c r="B706" s="177">
        <v>46039</v>
      </c>
      <c r="C706" s="325">
        <v>220</v>
      </c>
      <c r="D706" s="325"/>
      <c r="E706" s="60">
        <v>240</v>
      </c>
      <c r="F706" s="124"/>
      <c r="G706" s="123"/>
    </row>
    <row r="707" spans="1:7" ht="48" customHeight="1" x14ac:dyDescent="0.7">
      <c r="A707" s="130">
        <v>45674</v>
      </c>
      <c r="B707" s="177">
        <v>46068</v>
      </c>
      <c r="C707" s="325">
        <v>180</v>
      </c>
      <c r="D707" s="325"/>
      <c r="E707" s="60">
        <v>200</v>
      </c>
      <c r="F707" s="124"/>
      <c r="G707" s="123"/>
    </row>
    <row r="708" spans="1:7" ht="48" customHeight="1" x14ac:dyDescent="0.7">
      <c r="A708" s="130">
        <v>46068</v>
      </c>
      <c r="B708" s="177">
        <v>46097</v>
      </c>
      <c r="C708" s="325">
        <v>130</v>
      </c>
      <c r="D708" s="325"/>
      <c r="E708" s="60">
        <v>150</v>
      </c>
      <c r="F708" s="124"/>
      <c r="G708" s="123"/>
    </row>
    <row r="709" spans="1:7" ht="55.5" customHeight="1" x14ac:dyDescent="0.7">
      <c r="A709" s="327" t="s">
        <v>556</v>
      </c>
      <c r="B709" s="328"/>
      <c r="C709" s="328"/>
      <c r="D709" s="328"/>
      <c r="E709" s="352"/>
      <c r="F709" s="343" t="s">
        <v>649</v>
      </c>
      <c r="G709" s="349"/>
    </row>
    <row r="710" spans="1:7" ht="49.5" customHeight="1" x14ac:dyDescent="0.7">
      <c r="A710" s="130">
        <v>45980</v>
      </c>
      <c r="B710" s="177">
        <v>45990</v>
      </c>
      <c r="C710" s="325">
        <f t="shared" ref="C710:C717" si="103">20+C701</f>
        <v>260</v>
      </c>
      <c r="D710" s="325"/>
      <c r="E710" s="10">
        <f t="shared" ref="E710:E717" si="104">20+E701</f>
        <v>280</v>
      </c>
      <c r="F710" s="343"/>
      <c r="G710" s="349"/>
    </row>
    <row r="711" spans="1:7" ht="49.5" customHeight="1" x14ac:dyDescent="0.7">
      <c r="A711" s="130">
        <v>45990</v>
      </c>
      <c r="B711" s="177">
        <v>46015</v>
      </c>
      <c r="C711" s="325">
        <f t="shared" si="103"/>
        <v>180</v>
      </c>
      <c r="D711" s="325"/>
      <c r="E711" s="10">
        <f t="shared" si="104"/>
        <v>200</v>
      </c>
      <c r="F711" s="343"/>
      <c r="G711" s="349"/>
    </row>
    <row r="712" spans="1:7" ht="49.5" customHeight="1" x14ac:dyDescent="0.7">
      <c r="A712" s="130">
        <v>46015</v>
      </c>
      <c r="B712" s="177">
        <v>46019</v>
      </c>
      <c r="C712" s="325">
        <f t="shared" si="103"/>
        <v>260</v>
      </c>
      <c r="D712" s="325"/>
      <c r="E712" s="10">
        <f t="shared" si="104"/>
        <v>280</v>
      </c>
      <c r="F712" s="343"/>
      <c r="G712" s="349"/>
    </row>
    <row r="713" spans="1:7" ht="49.5" customHeight="1" x14ac:dyDescent="0.7">
      <c r="A713" s="130">
        <v>46019</v>
      </c>
      <c r="B713" s="177">
        <v>46026</v>
      </c>
      <c r="C713" s="325">
        <f t="shared" si="103"/>
        <v>320</v>
      </c>
      <c r="D713" s="325"/>
      <c r="E713" s="10">
        <f t="shared" si="104"/>
        <v>340</v>
      </c>
      <c r="F713" s="99"/>
      <c r="G713" s="87"/>
    </row>
    <row r="714" spans="1:7" ht="49.5" customHeight="1" x14ac:dyDescent="0.7">
      <c r="A714" s="130">
        <v>46026</v>
      </c>
      <c r="B714" s="177">
        <v>46029</v>
      </c>
      <c r="C714" s="325">
        <f t="shared" si="103"/>
        <v>200</v>
      </c>
      <c r="D714" s="325"/>
      <c r="E714" s="10">
        <f t="shared" si="104"/>
        <v>220</v>
      </c>
      <c r="F714" s="99"/>
      <c r="G714" s="87"/>
    </row>
    <row r="715" spans="1:7" ht="49.5" customHeight="1" x14ac:dyDescent="0.7">
      <c r="A715" s="130">
        <v>46029</v>
      </c>
      <c r="B715" s="177">
        <v>46039</v>
      </c>
      <c r="C715" s="325">
        <f t="shared" si="103"/>
        <v>240</v>
      </c>
      <c r="D715" s="325"/>
      <c r="E715" s="10">
        <f t="shared" si="104"/>
        <v>260</v>
      </c>
      <c r="F715" s="99"/>
      <c r="G715" s="87"/>
    </row>
    <row r="716" spans="1:7" ht="49.5" customHeight="1" x14ac:dyDescent="0.7">
      <c r="A716" s="130">
        <v>45674</v>
      </c>
      <c r="B716" s="177">
        <v>46068</v>
      </c>
      <c r="C716" s="325">
        <f t="shared" si="103"/>
        <v>200</v>
      </c>
      <c r="D716" s="325"/>
      <c r="E716" s="10">
        <f t="shared" si="104"/>
        <v>220</v>
      </c>
      <c r="F716" s="99"/>
      <c r="G716" s="87"/>
    </row>
    <row r="717" spans="1:7" ht="49.5" customHeight="1" x14ac:dyDescent="0.7">
      <c r="A717" s="130">
        <v>46068</v>
      </c>
      <c r="B717" s="177">
        <v>46097</v>
      </c>
      <c r="C717" s="325">
        <f t="shared" si="103"/>
        <v>150</v>
      </c>
      <c r="D717" s="325"/>
      <c r="E717" s="10">
        <f t="shared" si="104"/>
        <v>170</v>
      </c>
      <c r="F717" s="99"/>
      <c r="G717" s="87"/>
    </row>
    <row r="718" spans="1:7" ht="55.5" customHeight="1" x14ac:dyDescent="0.7">
      <c r="A718" s="327" t="s">
        <v>557</v>
      </c>
      <c r="B718" s="328"/>
      <c r="C718" s="328"/>
      <c r="D718" s="328"/>
      <c r="E718" s="328"/>
      <c r="F718" s="53"/>
      <c r="G718" s="28"/>
    </row>
    <row r="719" spans="1:7" ht="45.75" customHeight="1" x14ac:dyDescent="0.7">
      <c r="A719" s="130">
        <v>45980</v>
      </c>
      <c r="B719" s="177">
        <v>45990</v>
      </c>
      <c r="C719" s="325">
        <f t="shared" ref="C719:C727" si="105">35+C701</f>
        <v>275</v>
      </c>
      <c r="D719" s="325"/>
      <c r="E719" s="10">
        <f t="shared" ref="E719:E727" si="106">35+E701</f>
        <v>295</v>
      </c>
      <c r="F719" s="99"/>
      <c r="G719" s="87"/>
    </row>
    <row r="720" spans="1:7" ht="45.75" customHeight="1" x14ac:dyDescent="0.7">
      <c r="A720" s="130">
        <v>45990</v>
      </c>
      <c r="B720" s="177">
        <v>46015</v>
      </c>
      <c r="C720" s="325">
        <f t="shared" si="105"/>
        <v>195</v>
      </c>
      <c r="D720" s="325"/>
      <c r="E720" s="10">
        <f t="shared" si="106"/>
        <v>215</v>
      </c>
      <c r="F720" s="99"/>
      <c r="G720" s="87"/>
    </row>
    <row r="721" spans="1:7" ht="45.75" customHeight="1" x14ac:dyDescent="0.7">
      <c r="A721" s="130">
        <v>46015</v>
      </c>
      <c r="B721" s="177">
        <v>46019</v>
      </c>
      <c r="C721" s="325">
        <f t="shared" si="105"/>
        <v>275</v>
      </c>
      <c r="D721" s="325"/>
      <c r="E721" s="10">
        <f t="shared" si="106"/>
        <v>295</v>
      </c>
      <c r="F721" s="99"/>
      <c r="G721" s="87"/>
    </row>
    <row r="722" spans="1:7" ht="45.75" customHeight="1" x14ac:dyDescent="0.7">
      <c r="A722" s="130">
        <v>46019</v>
      </c>
      <c r="B722" s="177">
        <v>46026</v>
      </c>
      <c r="C722" s="325">
        <f t="shared" si="105"/>
        <v>335</v>
      </c>
      <c r="D722" s="325"/>
      <c r="E722" s="10">
        <f t="shared" si="106"/>
        <v>355</v>
      </c>
      <c r="F722" s="99"/>
      <c r="G722" s="87"/>
    </row>
    <row r="723" spans="1:7" ht="45.75" customHeight="1" x14ac:dyDescent="0.7">
      <c r="A723" s="130">
        <v>46026</v>
      </c>
      <c r="B723" s="177">
        <v>46029</v>
      </c>
      <c r="C723" s="325">
        <f t="shared" si="105"/>
        <v>215</v>
      </c>
      <c r="D723" s="325"/>
      <c r="E723" s="10">
        <f t="shared" si="106"/>
        <v>235</v>
      </c>
      <c r="F723" s="99"/>
      <c r="G723" s="87"/>
    </row>
    <row r="724" spans="1:7" ht="45.75" customHeight="1" x14ac:dyDescent="0.7">
      <c r="A724" s="130">
        <v>46029</v>
      </c>
      <c r="B724" s="177">
        <v>46039</v>
      </c>
      <c r="C724" s="325">
        <f t="shared" si="105"/>
        <v>255</v>
      </c>
      <c r="D724" s="325"/>
      <c r="E724" s="10">
        <f t="shared" si="106"/>
        <v>275</v>
      </c>
      <c r="F724" s="99"/>
      <c r="G724" s="87"/>
    </row>
    <row r="725" spans="1:7" ht="45.75" customHeight="1" x14ac:dyDescent="0.7">
      <c r="A725" s="130">
        <v>45674</v>
      </c>
      <c r="B725" s="177">
        <v>46068</v>
      </c>
      <c r="C725" s="325">
        <f t="shared" si="105"/>
        <v>215</v>
      </c>
      <c r="D725" s="325"/>
      <c r="E725" s="10">
        <f t="shared" si="106"/>
        <v>235</v>
      </c>
      <c r="F725" s="99"/>
      <c r="G725" s="87"/>
    </row>
    <row r="726" spans="1:7" ht="45.75" customHeight="1" x14ac:dyDescent="0.7">
      <c r="A726" s="130">
        <v>46068</v>
      </c>
      <c r="B726" s="177">
        <v>46097</v>
      </c>
      <c r="C726" s="325">
        <f t="shared" si="105"/>
        <v>165</v>
      </c>
      <c r="D726" s="325"/>
      <c r="E726" s="10">
        <f t="shared" si="106"/>
        <v>185</v>
      </c>
      <c r="F726" s="99"/>
      <c r="G726" s="87"/>
    </row>
    <row r="727" spans="1:7" ht="45.75" customHeight="1" x14ac:dyDescent="0.7">
      <c r="A727" s="130"/>
      <c r="B727" s="177"/>
      <c r="C727" s="325">
        <f t="shared" si="105"/>
        <v>35</v>
      </c>
      <c r="D727" s="325"/>
      <c r="E727" s="10">
        <f t="shared" si="106"/>
        <v>35</v>
      </c>
      <c r="F727" s="99"/>
      <c r="G727" s="87"/>
    </row>
    <row r="728" spans="1:7" ht="55.5" customHeight="1" x14ac:dyDescent="0.7">
      <c r="A728" s="327" t="s">
        <v>558</v>
      </c>
      <c r="B728" s="328"/>
      <c r="C728" s="328"/>
      <c r="D728" s="328"/>
      <c r="E728" s="328"/>
      <c r="F728" s="53"/>
      <c r="G728" s="28"/>
    </row>
    <row r="729" spans="1:7" ht="45.75" customHeight="1" x14ac:dyDescent="0.7">
      <c r="A729" s="130">
        <v>45980</v>
      </c>
      <c r="B729" s="177">
        <v>45990</v>
      </c>
      <c r="C729" s="325">
        <f t="shared" ref="C729:C736" si="107">60+C701</f>
        <v>300</v>
      </c>
      <c r="D729" s="325"/>
      <c r="E729" s="10">
        <f t="shared" ref="E729:E736" si="108">60+E701</f>
        <v>320</v>
      </c>
      <c r="F729" s="53"/>
      <c r="G729" s="28"/>
    </row>
    <row r="730" spans="1:7" ht="45.75" customHeight="1" x14ac:dyDescent="0.7">
      <c r="A730" s="130">
        <v>45990</v>
      </c>
      <c r="B730" s="177">
        <v>46015</v>
      </c>
      <c r="C730" s="325">
        <f t="shared" si="107"/>
        <v>220</v>
      </c>
      <c r="D730" s="325"/>
      <c r="E730" s="10">
        <f t="shared" si="108"/>
        <v>240</v>
      </c>
      <c r="F730" s="53"/>
      <c r="G730" s="28"/>
    </row>
    <row r="731" spans="1:7" ht="45.75" customHeight="1" x14ac:dyDescent="0.7">
      <c r="A731" s="130">
        <v>46015</v>
      </c>
      <c r="B731" s="177">
        <v>46019</v>
      </c>
      <c r="C731" s="325">
        <f t="shared" si="107"/>
        <v>300</v>
      </c>
      <c r="D731" s="325"/>
      <c r="E731" s="10">
        <f t="shared" si="108"/>
        <v>320</v>
      </c>
      <c r="F731" s="53"/>
      <c r="G731" s="28"/>
    </row>
    <row r="732" spans="1:7" ht="45.75" customHeight="1" x14ac:dyDescent="0.7">
      <c r="A732" s="130">
        <v>46019</v>
      </c>
      <c r="B732" s="177">
        <v>46026</v>
      </c>
      <c r="C732" s="325">
        <f t="shared" si="107"/>
        <v>360</v>
      </c>
      <c r="D732" s="325"/>
      <c r="E732" s="10">
        <f t="shared" si="108"/>
        <v>380</v>
      </c>
      <c r="F732" s="53"/>
      <c r="G732" s="28"/>
    </row>
    <row r="733" spans="1:7" ht="45.75" customHeight="1" x14ac:dyDescent="0.7">
      <c r="A733" s="130">
        <v>46026</v>
      </c>
      <c r="B733" s="177">
        <v>46029</v>
      </c>
      <c r="C733" s="325">
        <f t="shared" si="107"/>
        <v>240</v>
      </c>
      <c r="D733" s="325"/>
      <c r="E733" s="10">
        <f t="shared" si="108"/>
        <v>260</v>
      </c>
      <c r="F733" s="53"/>
      <c r="G733" s="28"/>
    </row>
    <row r="734" spans="1:7" ht="45.75" customHeight="1" x14ac:dyDescent="0.7">
      <c r="A734" s="130">
        <v>46029</v>
      </c>
      <c r="B734" s="177">
        <v>46039</v>
      </c>
      <c r="C734" s="325">
        <f t="shared" si="107"/>
        <v>280</v>
      </c>
      <c r="D734" s="325"/>
      <c r="E734" s="10">
        <f t="shared" si="108"/>
        <v>300</v>
      </c>
      <c r="F734" s="53"/>
      <c r="G734" s="28"/>
    </row>
    <row r="735" spans="1:7" ht="45.75" customHeight="1" x14ac:dyDescent="0.7">
      <c r="A735" s="130">
        <v>45674</v>
      </c>
      <c r="B735" s="177">
        <v>46068</v>
      </c>
      <c r="C735" s="325">
        <f t="shared" si="107"/>
        <v>240</v>
      </c>
      <c r="D735" s="325"/>
      <c r="E735" s="10">
        <f t="shared" si="108"/>
        <v>260</v>
      </c>
      <c r="F735" s="53"/>
      <c r="G735" s="28"/>
    </row>
    <row r="736" spans="1:7" ht="45.75" customHeight="1" x14ac:dyDescent="0.7">
      <c r="A736" s="130">
        <v>46068</v>
      </c>
      <c r="B736" s="177">
        <v>46097</v>
      </c>
      <c r="C736" s="325">
        <f t="shared" si="107"/>
        <v>190</v>
      </c>
      <c r="D736" s="325"/>
      <c r="E736" s="10">
        <f t="shared" si="108"/>
        <v>210</v>
      </c>
      <c r="F736" s="53"/>
      <c r="G736" s="28"/>
    </row>
    <row r="737" spans="1:7" ht="55.5" customHeight="1" x14ac:dyDescent="0.7">
      <c r="A737" s="327" t="s">
        <v>400</v>
      </c>
      <c r="B737" s="328"/>
      <c r="C737" s="328"/>
      <c r="D737" s="328"/>
      <c r="E737" s="328"/>
      <c r="F737" s="53"/>
      <c r="G737" s="28"/>
    </row>
    <row r="738" spans="1:7" ht="48" customHeight="1" x14ac:dyDescent="0.7">
      <c r="A738" s="130">
        <v>45980</v>
      </c>
      <c r="B738" s="177">
        <v>45990</v>
      </c>
      <c r="C738" s="325">
        <f t="shared" ref="C738:C745" si="109">110+C701</f>
        <v>350</v>
      </c>
      <c r="D738" s="325"/>
      <c r="E738" s="10">
        <f t="shared" ref="E738:E745" si="110">110+E701</f>
        <v>370</v>
      </c>
      <c r="F738" s="266"/>
      <c r="G738" s="267"/>
    </row>
    <row r="739" spans="1:7" ht="48" customHeight="1" x14ac:dyDescent="0.7">
      <c r="A739" s="130">
        <v>45990</v>
      </c>
      <c r="B739" s="177">
        <v>46015</v>
      </c>
      <c r="C739" s="325">
        <f t="shared" si="109"/>
        <v>270</v>
      </c>
      <c r="D739" s="325"/>
      <c r="E739" s="10">
        <f t="shared" si="110"/>
        <v>290</v>
      </c>
      <c r="F739" s="266"/>
      <c r="G739" s="267"/>
    </row>
    <row r="740" spans="1:7" ht="48" customHeight="1" x14ac:dyDescent="0.7">
      <c r="A740" s="130">
        <v>46015</v>
      </c>
      <c r="B740" s="177">
        <v>46019</v>
      </c>
      <c r="C740" s="325">
        <f t="shared" si="109"/>
        <v>350</v>
      </c>
      <c r="D740" s="325"/>
      <c r="E740" s="10">
        <f t="shared" si="110"/>
        <v>370</v>
      </c>
      <c r="F740" s="266"/>
      <c r="G740" s="267"/>
    </row>
    <row r="741" spans="1:7" ht="48" customHeight="1" x14ac:dyDescent="0.7">
      <c r="A741" s="130">
        <v>46019</v>
      </c>
      <c r="B741" s="177">
        <v>46026</v>
      </c>
      <c r="C741" s="325">
        <f t="shared" si="109"/>
        <v>410</v>
      </c>
      <c r="D741" s="325"/>
      <c r="E741" s="10">
        <f t="shared" si="110"/>
        <v>430</v>
      </c>
      <c r="F741" s="266"/>
      <c r="G741" s="267"/>
    </row>
    <row r="742" spans="1:7" ht="48" customHeight="1" x14ac:dyDescent="0.7">
      <c r="A742" s="130">
        <v>46026</v>
      </c>
      <c r="B742" s="177">
        <v>46029</v>
      </c>
      <c r="C742" s="325">
        <f t="shared" si="109"/>
        <v>290</v>
      </c>
      <c r="D742" s="325"/>
      <c r="E742" s="10">
        <f t="shared" si="110"/>
        <v>310</v>
      </c>
      <c r="F742" s="266"/>
      <c r="G742" s="267"/>
    </row>
    <row r="743" spans="1:7" ht="48" customHeight="1" x14ac:dyDescent="0.7">
      <c r="A743" s="130">
        <v>46029</v>
      </c>
      <c r="B743" s="177">
        <v>46039</v>
      </c>
      <c r="C743" s="325">
        <f t="shared" si="109"/>
        <v>330</v>
      </c>
      <c r="D743" s="325"/>
      <c r="E743" s="10">
        <f t="shared" si="110"/>
        <v>350</v>
      </c>
      <c r="F743" s="266"/>
      <c r="G743" s="267"/>
    </row>
    <row r="744" spans="1:7" ht="48" customHeight="1" x14ac:dyDescent="0.7">
      <c r="A744" s="130">
        <v>45674</v>
      </c>
      <c r="B744" s="177">
        <v>46068</v>
      </c>
      <c r="C744" s="325">
        <f t="shared" si="109"/>
        <v>290</v>
      </c>
      <c r="D744" s="325"/>
      <c r="E744" s="10">
        <f t="shared" si="110"/>
        <v>310</v>
      </c>
      <c r="F744" s="266"/>
      <c r="G744" s="267"/>
    </row>
    <row r="745" spans="1:7" ht="48" customHeight="1" x14ac:dyDescent="0.7">
      <c r="A745" s="130">
        <v>46068</v>
      </c>
      <c r="B745" s="177">
        <v>46097</v>
      </c>
      <c r="C745" s="325">
        <f t="shared" si="109"/>
        <v>240</v>
      </c>
      <c r="D745" s="325"/>
      <c r="E745" s="10">
        <f t="shared" si="110"/>
        <v>260</v>
      </c>
      <c r="F745" s="266"/>
      <c r="G745" s="267"/>
    </row>
    <row r="746" spans="1:7" ht="55.5" customHeight="1" x14ac:dyDescent="0.7">
      <c r="A746" s="327" t="s">
        <v>559</v>
      </c>
      <c r="B746" s="328"/>
      <c r="C746" s="328"/>
      <c r="D746" s="328"/>
      <c r="E746" s="328"/>
      <c r="F746" s="266"/>
      <c r="G746" s="267"/>
    </row>
    <row r="747" spans="1:7" ht="45.75" customHeight="1" x14ac:dyDescent="0.7">
      <c r="A747" s="130">
        <v>45980</v>
      </c>
      <c r="B747" s="177">
        <v>45990</v>
      </c>
      <c r="C747" s="325">
        <f t="shared" ref="C747:C754" si="111">120+C701</f>
        <v>360</v>
      </c>
      <c r="D747" s="325"/>
      <c r="E747" s="10">
        <f t="shared" ref="E747:E754" si="112">120+E701</f>
        <v>380</v>
      </c>
      <c r="F747" s="266"/>
      <c r="G747" s="267"/>
    </row>
    <row r="748" spans="1:7" ht="45.75" customHeight="1" x14ac:dyDescent="0.7">
      <c r="A748" s="130">
        <v>45990</v>
      </c>
      <c r="B748" s="177">
        <v>46015</v>
      </c>
      <c r="C748" s="325">
        <f t="shared" si="111"/>
        <v>280</v>
      </c>
      <c r="D748" s="325"/>
      <c r="E748" s="10">
        <f t="shared" si="112"/>
        <v>300</v>
      </c>
      <c r="F748" s="266"/>
      <c r="G748" s="267"/>
    </row>
    <row r="749" spans="1:7" ht="45.75" customHeight="1" x14ac:dyDescent="0.7">
      <c r="A749" s="130">
        <v>46015</v>
      </c>
      <c r="B749" s="177">
        <v>46019</v>
      </c>
      <c r="C749" s="325">
        <f t="shared" si="111"/>
        <v>360</v>
      </c>
      <c r="D749" s="325"/>
      <c r="E749" s="10">
        <f t="shared" si="112"/>
        <v>380</v>
      </c>
      <c r="F749" s="266"/>
      <c r="G749" s="267"/>
    </row>
    <row r="750" spans="1:7" ht="45.75" customHeight="1" x14ac:dyDescent="0.7">
      <c r="A750" s="130">
        <v>46019</v>
      </c>
      <c r="B750" s="177">
        <v>46026</v>
      </c>
      <c r="C750" s="325">
        <f t="shared" si="111"/>
        <v>420</v>
      </c>
      <c r="D750" s="325"/>
      <c r="E750" s="10">
        <f t="shared" si="112"/>
        <v>440</v>
      </c>
      <c r="F750" s="266"/>
      <c r="G750" s="267"/>
    </row>
    <row r="751" spans="1:7" ht="45.75" customHeight="1" x14ac:dyDescent="0.7">
      <c r="A751" s="130">
        <v>46026</v>
      </c>
      <c r="B751" s="177">
        <v>46029</v>
      </c>
      <c r="C751" s="325">
        <f t="shared" si="111"/>
        <v>300</v>
      </c>
      <c r="D751" s="325"/>
      <c r="E751" s="10">
        <f t="shared" si="112"/>
        <v>320</v>
      </c>
      <c r="F751" s="266"/>
      <c r="G751" s="267"/>
    </row>
    <row r="752" spans="1:7" ht="45.75" customHeight="1" x14ac:dyDescent="0.7">
      <c r="A752" s="130">
        <v>46029</v>
      </c>
      <c r="B752" s="177">
        <v>46039</v>
      </c>
      <c r="C752" s="325">
        <f t="shared" si="111"/>
        <v>340</v>
      </c>
      <c r="D752" s="325"/>
      <c r="E752" s="10">
        <f t="shared" si="112"/>
        <v>360</v>
      </c>
      <c r="F752" s="266"/>
      <c r="G752" s="267"/>
    </row>
    <row r="753" spans="1:7" ht="45.75" customHeight="1" x14ac:dyDescent="0.7">
      <c r="A753" s="130">
        <v>45674</v>
      </c>
      <c r="B753" s="177">
        <v>46068</v>
      </c>
      <c r="C753" s="325">
        <f t="shared" si="111"/>
        <v>300</v>
      </c>
      <c r="D753" s="325"/>
      <c r="E753" s="10">
        <f t="shared" si="112"/>
        <v>320</v>
      </c>
      <c r="F753" s="266"/>
      <c r="G753" s="267"/>
    </row>
    <row r="754" spans="1:7" ht="45.75" customHeight="1" x14ac:dyDescent="0.7">
      <c r="A754" s="130">
        <v>46068</v>
      </c>
      <c r="B754" s="177">
        <v>46097</v>
      </c>
      <c r="C754" s="325">
        <f t="shared" si="111"/>
        <v>250</v>
      </c>
      <c r="D754" s="325"/>
      <c r="E754" s="10">
        <f t="shared" si="112"/>
        <v>270</v>
      </c>
      <c r="F754" s="266"/>
      <c r="G754" s="267"/>
    </row>
    <row r="755" spans="1:7" ht="55.5" customHeight="1" x14ac:dyDescent="0.7">
      <c r="A755" s="327" t="s">
        <v>560</v>
      </c>
      <c r="B755" s="328"/>
      <c r="C755" s="328"/>
      <c r="D755" s="328"/>
      <c r="E755" s="328"/>
      <c r="F755" s="266"/>
      <c r="G755" s="267"/>
    </row>
    <row r="756" spans="1:7" ht="48" customHeight="1" x14ac:dyDescent="0.7">
      <c r="A756" s="130">
        <v>45980</v>
      </c>
      <c r="B756" s="177">
        <v>45990</v>
      </c>
      <c r="C756" s="325">
        <f t="shared" ref="C756:C763" si="113">1000+C701</f>
        <v>1240</v>
      </c>
      <c r="D756" s="325"/>
      <c r="E756" s="10">
        <f t="shared" ref="E756:E763" si="114">1000+E701</f>
        <v>1260</v>
      </c>
      <c r="F756" s="266"/>
      <c r="G756" s="267"/>
    </row>
    <row r="757" spans="1:7" ht="48" customHeight="1" x14ac:dyDescent="0.7">
      <c r="A757" s="130">
        <v>45990</v>
      </c>
      <c r="B757" s="177">
        <v>46015</v>
      </c>
      <c r="C757" s="325">
        <f t="shared" si="113"/>
        <v>1160</v>
      </c>
      <c r="D757" s="325"/>
      <c r="E757" s="10">
        <f t="shared" si="114"/>
        <v>1180</v>
      </c>
      <c r="F757" s="266"/>
      <c r="G757" s="267"/>
    </row>
    <row r="758" spans="1:7" ht="48" customHeight="1" x14ac:dyDescent="0.7">
      <c r="A758" s="130">
        <v>46015</v>
      </c>
      <c r="B758" s="177">
        <v>46019</v>
      </c>
      <c r="C758" s="325">
        <f t="shared" si="113"/>
        <v>1240</v>
      </c>
      <c r="D758" s="325"/>
      <c r="E758" s="10">
        <f t="shared" si="114"/>
        <v>1260</v>
      </c>
      <c r="F758" s="266"/>
      <c r="G758" s="267"/>
    </row>
    <row r="759" spans="1:7" ht="48" customHeight="1" x14ac:dyDescent="0.7">
      <c r="A759" s="130">
        <v>46019</v>
      </c>
      <c r="B759" s="177">
        <v>46026</v>
      </c>
      <c r="C759" s="325">
        <f t="shared" si="113"/>
        <v>1300</v>
      </c>
      <c r="D759" s="325"/>
      <c r="E759" s="10">
        <f t="shared" si="114"/>
        <v>1320</v>
      </c>
      <c r="F759" s="266"/>
      <c r="G759" s="267"/>
    </row>
    <row r="760" spans="1:7" ht="48" customHeight="1" x14ac:dyDescent="0.7">
      <c r="A760" s="130">
        <v>46026</v>
      </c>
      <c r="B760" s="177">
        <v>46029</v>
      </c>
      <c r="C760" s="325">
        <f t="shared" si="113"/>
        <v>1180</v>
      </c>
      <c r="D760" s="325"/>
      <c r="E760" s="10">
        <f t="shared" si="114"/>
        <v>1200</v>
      </c>
      <c r="F760" s="266"/>
      <c r="G760" s="267"/>
    </row>
    <row r="761" spans="1:7" ht="48" customHeight="1" x14ac:dyDescent="0.7">
      <c r="A761" s="130">
        <v>46029</v>
      </c>
      <c r="B761" s="177">
        <v>46039</v>
      </c>
      <c r="C761" s="325">
        <f t="shared" si="113"/>
        <v>1220</v>
      </c>
      <c r="D761" s="325"/>
      <c r="E761" s="10">
        <f t="shared" si="114"/>
        <v>1240</v>
      </c>
      <c r="F761" s="266"/>
      <c r="G761" s="267"/>
    </row>
    <row r="762" spans="1:7" ht="48" customHeight="1" x14ac:dyDescent="0.7">
      <c r="A762" s="130">
        <v>45674</v>
      </c>
      <c r="B762" s="177">
        <v>46068</v>
      </c>
      <c r="C762" s="325">
        <f t="shared" si="113"/>
        <v>1180</v>
      </c>
      <c r="D762" s="325"/>
      <c r="E762" s="10">
        <f t="shared" si="114"/>
        <v>1200</v>
      </c>
      <c r="F762" s="266"/>
      <c r="G762" s="267"/>
    </row>
    <row r="763" spans="1:7" ht="48" customHeight="1" x14ac:dyDescent="0.7">
      <c r="A763" s="130">
        <v>46068</v>
      </c>
      <c r="B763" s="177">
        <v>46097</v>
      </c>
      <c r="C763" s="325">
        <f t="shared" si="113"/>
        <v>1130</v>
      </c>
      <c r="D763" s="325"/>
      <c r="E763" s="10">
        <f t="shared" si="114"/>
        <v>1150</v>
      </c>
      <c r="F763" s="266"/>
      <c r="G763" s="267"/>
    </row>
    <row r="764" spans="1:7" ht="70.5" customHeight="1" x14ac:dyDescent="0.7">
      <c r="A764" s="361" t="s">
        <v>571</v>
      </c>
      <c r="B764" s="362"/>
      <c r="C764" s="362"/>
      <c r="D764" s="362"/>
      <c r="E764" s="362"/>
      <c r="F764" s="362"/>
      <c r="G764" s="363"/>
    </row>
    <row r="765" spans="1:7" ht="69" customHeight="1" x14ac:dyDescent="0.7">
      <c r="A765" s="355" t="s">
        <v>8</v>
      </c>
      <c r="B765" s="356"/>
      <c r="C765" s="356"/>
      <c r="D765" s="356"/>
      <c r="E765" s="356"/>
      <c r="F765" s="411"/>
      <c r="G765" s="412"/>
    </row>
    <row r="766" spans="1:7" ht="55.5" customHeight="1" x14ac:dyDescent="0.7">
      <c r="A766" s="327" t="s">
        <v>555</v>
      </c>
      <c r="B766" s="328"/>
      <c r="C766" s="328"/>
      <c r="D766" s="328"/>
      <c r="E766" s="328"/>
      <c r="F766" s="411"/>
      <c r="G766" s="412"/>
    </row>
    <row r="767" spans="1:7" ht="55.5" customHeight="1" x14ac:dyDescent="0.7">
      <c r="A767" s="130">
        <v>45980</v>
      </c>
      <c r="B767" s="177">
        <v>45990</v>
      </c>
      <c r="C767" s="10">
        <v>230</v>
      </c>
      <c r="D767" s="10">
        <v>240</v>
      </c>
      <c r="E767" s="60">
        <v>270</v>
      </c>
      <c r="F767" s="124"/>
      <c r="G767" s="123"/>
    </row>
    <row r="768" spans="1:7" ht="55.5" customHeight="1" x14ac:dyDescent="0.7">
      <c r="A768" s="130">
        <v>45990</v>
      </c>
      <c r="B768" s="177">
        <v>46015</v>
      </c>
      <c r="C768" s="10">
        <v>150</v>
      </c>
      <c r="D768" s="10">
        <v>160</v>
      </c>
      <c r="E768" s="60">
        <v>190</v>
      </c>
      <c r="F768" s="124"/>
      <c r="G768" s="123"/>
    </row>
    <row r="769" spans="1:7" ht="55.5" customHeight="1" x14ac:dyDescent="0.7">
      <c r="A769" s="130">
        <v>46015</v>
      </c>
      <c r="B769" s="177">
        <v>46019</v>
      </c>
      <c r="C769" s="10">
        <v>230</v>
      </c>
      <c r="D769" s="10">
        <v>240</v>
      </c>
      <c r="E769" s="60">
        <v>270</v>
      </c>
      <c r="F769" s="124"/>
      <c r="G769" s="123"/>
    </row>
    <row r="770" spans="1:7" ht="55.5" customHeight="1" x14ac:dyDescent="0.7">
      <c r="A770" s="130">
        <v>46019</v>
      </c>
      <c r="B770" s="177">
        <v>46026</v>
      </c>
      <c r="C770" s="10">
        <v>290</v>
      </c>
      <c r="D770" s="10">
        <v>300</v>
      </c>
      <c r="E770" s="60">
        <v>330</v>
      </c>
      <c r="F770" s="124"/>
      <c r="G770" s="123"/>
    </row>
    <row r="771" spans="1:7" ht="55.5" customHeight="1" x14ac:dyDescent="0.7">
      <c r="A771" s="130">
        <v>46026</v>
      </c>
      <c r="B771" s="177">
        <v>46029</v>
      </c>
      <c r="C771" s="10">
        <v>170</v>
      </c>
      <c r="D771" s="10">
        <v>180</v>
      </c>
      <c r="E771" s="60">
        <v>210</v>
      </c>
      <c r="F771" s="124"/>
      <c r="G771" s="123"/>
    </row>
    <row r="772" spans="1:7" ht="55.5" customHeight="1" x14ac:dyDescent="0.7">
      <c r="A772" s="130">
        <v>46029</v>
      </c>
      <c r="B772" s="177">
        <v>46039</v>
      </c>
      <c r="C772" s="10">
        <v>210</v>
      </c>
      <c r="D772" s="10">
        <v>220</v>
      </c>
      <c r="E772" s="60">
        <v>230</v>
      </c>
      <c r="F772" s="124"/>
      <c r="G772" s="123"/>
    </row>
    <row r="773" spans="1:7" ht="55.5" customHeight="1" x14ac:dyDescent="0.7">
      <c r="A773" s="130">
        <v>45674</v>
      </c>
      <c r="B773" s="177">
        <v>46068</v>
      </c>
      <c r="C773" s="10">
        <v>170</v>
      </c>
      <c r="D773" s="10">
        <v>180</v>
      </c>
      <c r="E773" s="60">
        <v>210</v>
      </c>
      <c r="F773" s="124"/>
      <c r="G773" s="123"/>
    </row>
    <row r="774" spans="1:7" ht="55.5" customHeight="1" x14ac:dyDescent="0.7">
      <c r="A774" s="130">
        <v>46068</v>
      </c>
      <c r="B774" s="177">
        <v>46097</v>
      </c>
      <c r="C774" s="10">
        <v>120</v>
      </c>
      <c r="D774" s="10">
        <v>130</v>
      </c>
      <c r="E774" s="60">
        <v>160</v>
      </c>
      <c r="F774" s="124"/>
      <c r="G774" s="123"/>
    </row>
    <row r="775" spans="1:7" ht="55.5" customHeight="1" x14ac:dyDescent="0.7">
      <c r="A775" s="327" t="s">
        <v>556</v>
      </c>
      <c r="B775" s="328"/>
      <c r="C775" s="328"/>
      <c r="D775" s="328"/>
      <c r="E775" s="328"/>
      <c r="F775" s="343" t="s">
        <v>649</v>
      </c>
      <c r="G775" s="349"/>
    </row>
    <row r="776" spans="1:7" ht="55.5" customHeight="1" x14ac:dyDescent="0.7">
      <c r="A776" s="130">
        <v>45980</v>
      </c>
      <c r="B776" s="177">
        <v>45990</v>
      </c>
      <c r="C776" s="10">
        <f t="shared" ref="C776:E783" si="115">20+C767</f>
        <v>250</v>
      </c>
      <c r="D776" s="10">
        <f t="shared" si="115"/>
        <v>260</v>
      </c>
      <c r="E776" s="10">
        <f t="shared" si="115"/>
        <v>290</v>
      </c>
      <c r="F776" s="343"/>
      <c r="G776" s="349"/>
    </row>
    <row r="777" spans="1:7" ht="55.5" customHeight="1" x14ac:dyDescent="0.7">
      <c r="A777" s="130">
        <v>45990</v>
      </c>
      <c r="B777" s="177">
        <v>46015</v>
      </c>
      <c r="C777" s="10">
        <f t="shared" si="115"/>
        <v>170</v>
      </c>
      <c r="D777" s="10">
        <f t="shared" si="115"/>
        <v>180</v>
      </c>
      <c r="E777" s="10">
        <f t="shared" si="115"/>
        <v>210</v>
      </c>
      <c r="F777" s="343"/>
      <c r="G777" s="349"/>
    </row>
    <row r="778" spans="1:7" ht="55.5" customHeight="1" x14ac:dyDescent="0.7">
      <c r="A778" s="130">
        <v>46015</v>
      </c>
      <c r="B778" s="177">
        <v>46019</v>
      </c>
      <c r="C778" s="10">
        <f t="shared" si="115"/>
        <v>250</v>
      </c>
      <c r="D778" s="10">
        <f t="shared" si="115"/>
        <v>260</v>
      </c>
      <c r="E778" s="10">
        <f t="shared" si="115"/>
        <v>290</v>
      </c>
      <c r="F778" s="99"/>
      <c r="G778" s="87"/>
    </row>
    <row r="779" spans="1:7" ht="55.5" customHeight="1" x14ac:dyDescent="0.7">
      <c r="A779" s="130">
        <v>46019</v>
      </c>
      <c r="B779" s="177">
        <v>46026</v>
      </c>
      <c r="C779" s="10">
        <f t="shared" si="115"/>
        <v>310</v>
      </c>
      <c r="D779" s="10">
        <f t="shared" si="115"/>
        <v>320</v>
      </c>
      <c r="E779" s="10">
        <f t="shared" si="115"/>
        <v>350</v>
      </c>
      <c r="F779" s="99"/>
      <c r="G779" s="87"/>
    </row>
    <row r="780" spans="1:7" ht="55.5" customHeight="1" x14ac:dyDescent="0.7">
      <c r="A780" s="130">
        <v>46026</v>
      </c>
      <c r="B780" s="177">
        <v>46029</v>
      </c>
      <c r="C780" s="10">
        <f t="shared" si="115"/>
        <v>190</v>
      </c>
      <c r="D780" s="10">
        <f t="shared" si="115"/>
        <v>200</v>
      </c>
      <c r="E780" s="10">
        <f t="shared" si="115"/>
        <v>230</v>
      </c>
      <c r="F780" s="99"/>
      <c r="G780" s="87"/>
    </row>
    <row r="781" spans="1:7" ht="55.5" customHeight="1" x14ac:dyDescent="0.7">
      <c r="A781" s="130">
        <v>46029</v>
      </c>
      <c r="B781" s="177">
        <v>46039</v>
      </c>
      <c r="C781" s="10">
        <f t="shared" si="115"/>
        <v>230</v>
      </c>
      <c r="D781" s="10">
        <f t="shared" si="115"/>
        <v>240</v>
      </c>
      <c r="E781" s="10">
        <f t="shared" si="115"/>
        <v>250</v>
      </c>
      <c r="F781" s="99"/>
      <c r="G781" s="87"/>
    </row>
    <row r="782" spans="1:7" ht="55.5" customHeight="1" x14ac:dyDescent="0.7">
      <c r="A782" s="130">
        <v>45674</v>
      </c>
      <c r="B782" s="177">
        <v>46068</v>
      </c>
      <c r="C782" s="10">
        <f t="shared" si="115"/>
        <v>190</v>
      </c>
      <c r="D782" s="10">
        <f t="shared" si="115"/>
        <v>200</v>
      </c>
      <c r="E782" s="10">
        <f t="shared" si="115"/>
        <v>230</v>
      </c>
      <c r="F782" s="99"/>
      <c r="G782" s="87"/>
    </row>
    <row r="783" spans="1:7" ht="55.5" customHeight="1" x14ac:dyDescent="0.7">
      <c r="A783" s="130">
        <v>46068</v>
      </c>
      <c r="B783" s="177">
        <v>46097</v>
      </c>
      <c r="C783" s="10">
        <f t="shared" si="115"/>
        <v>140</v>
      </c>
      <c r="D783" s="10">
        <f t="shared" si="115"/>
        <v>150</v>
      </c>
      <c r="E783" s="10">
        <f t="shared" si="115"/>
        <v>180</v>
      </c>
      <c r="F783" s="99"/>
      <c r="G783" s="87"/>
    </row>
    <row r="784" spans="1:7" ht="55.5" customHeight="1" x14ac:dyDescent="0.7">
      <c r="A784" s="327" t="s">
        <v>557</v>
      </c>
      <c r="B784" s="328"/>
      <c r="C784" s="328"/>
      <c r="D784" s="328"/>
      <c r="E784" s="328"/>
      <c r="F784" s="53"/>
      <c r="G784" s="28"/>
    </row>
    <row r="785" spans="1:7" ht="55.5" customHeight="1" x14ac:dyDescent="0.7">
      <c r="A785" s="130">
        <v>45980</v>
      </c>
      <c r="B785" s="177">
        <v>45990</v>
      </c>
      <c r="C785" s="10">
        <f t="shared" ref="C785:E792" si="116">35+C767</f>
        <v>265</v>
      </c>
      <c r="D785" s="10">
        <f t="shared" si="116"/>
        <v>275</v>
      </c>
      <c r="E785" s="10">
        <f t="shared" si="116"/>
        <v>305</v>
      </c>
      <c r="F785" s="53"/>
      <c r="G785" s="28"/>
    </row>
    <row r="786" spans="1:7" ht="55.5" customHeight="1" x14ac:dyDescent="0.7">
      <c r="A786" s="130">
        <v>45990</v>
      </c>
      <c r="B786" s="177">
        <v>46015</v>
      </c>
      <c r="C786" s="10">
        <f t="shared" si="116"/>
        <v>185</v>
      </c>
      <c r="D786" s="10">
        <f t="shared" si="116"/>
        <v>195</v>
      </c>
      <c r="E786" s="10">
        <f t="shared" si="116"/>
        <v>225</v>
      </c>
      <c r="F786" s="53"/>
      <c r="G786" s="28"/>
    </row>
    <row r="787" spans="1:7" ht="55.5" customHeight="1" x14ac:dyDescent="0.7">
      <c r="A787" s="130">
        <v>46015</v>
      </c>
      <c r="B787" s="177">
        <v>46019</v>
      </c>
      <c r="C787" s="10">
        <f t="shared" si="116"/>
        <v>265</v>
      </c>
      <c r="D787" s="10">
        <f t="shared" si="116"/>
        <v>275</v>
      </c>
      <c r="E787" s="10">
        <f t="shared" si="116"/>
        <v>305</v>
      </c>
      <c r="F787" s="53"/>
      <c r="G787" s="28"/>
    </row>
    <row r="788" spans="1:7" ht="55.5" customHeight="1" x14ac:dyDescent="0.7">
      <c r="A788" s="130">
        <v>46019</v>
      </c>
      <c r="B788" s="177">
        <v>46026</v>
      </c>
      <c r="C788" s="10">
        <f t="shared" si="116"/>
        <v>325</v>
      </c>
      <c r="D788" s="10">
        <f t="shared" si="116"/>
        <v>335</v>
      </c>
      <c r="E788" s="10">
        <f t="shared" si="116"/>
        <v>365</v>
      </c>
      <c r="F788" s="53"/>
      <c r="G788" s="28"/>
    </row>
    <row r="789" spans="1:7" ht="55.5" customHeight="1" x14ac:dyDescent="0.7">
      <c r="A789" s="130">
        <v>46026</v>
      </c>
      <c r="B789" s="177">
        <v>46029</v>
      </c>
      <c r="C789" s="10">
        <f t="shared" si="116"/>
        <v>205</v>
      </c>
      <c r="D789" s="10">
        <f t="shared" si="116"/>
        <v>215</v>
      </c>
      <c r="E789" s="10">
        <f t="shared" si="116"/>
        <v>245</v>
      </c>
      <c r="F789" s="53"/>
      <c r="G789" s="28"/>
    </row>
    <row r="790" spans="1:7" ht="55.5" customHeight="1" x14ac:dyDescent="0.7">
      <c r="A790" s="130">
        <v>46029</v>
      </c>
      <c r="B790" s="177">
        <v>46039</v>
      </c>
      <c r="C790" s="10">
        <f t="shared" si="116"/>
        <v>245</v>
      </c>
      <c r="D790" s="10">
        <f t="shared" si="116"/>
        <v>255</v>
      </c>
      <c r="E790" s="10">
        <f t="shared" si="116"/>
        <v>265</v>
      </c>
      <c r="F790" s="53"/>
      <c r="G790" s="28"/>
    </row>
    <row r="791" spans="1:7" ht="55.5" customHeight="1" x14ac:dyDescent="0.7">
      <c r="A791" s="130">
        <v>45674</v>
      </c>
      <c r="B791" s="177">
        <v>46068</v>
      </c>
      <c r="C791" s="10">
        <f t="shared" si="116"/>
        <v>205</v>
      </c>
      <c r="D791" s="10">
        <f t="shared" si="116"/>
        <v>215</v>
      </c>
      <c r="E791" s="10">
        <f t="shared" si="116"/>
        <v>245</v>
      </c>
      <c r="F791" s="53"/>
      <c r="G791" s="28"/>
    </row>
    <row r="792" spans="1:7" ht="55.5" customHeight="1" x14ac:dyDescent="0.7">
      <c r="A792" s="130">
        <v>46068</v>
      </c>
      <c r="B792" s="177">
        <v>46097</v>
      </c>
      <c r="C792" s="10">
        <f t="shared" si="116"/>
        <v>155</v>
      </c>
      <c r="D792" s="10">
        <f t="shared" si="116"/>
        <v>165</v>
      </c>
      <c r="E792" s="10">
        <f t="shared" si="116"/>
        <v>195</v>
      </c>
      <c r="F792" s="53"/>
      <c r="G792" s="28"/>
    </row>
    <row r="793" spans="1:7" ht="55.5" customHeight="1" x14ac:dyDescent="0.7">
      <c r="A793" s="327" t="s">
        <v>558</v>
      </c>
      <c r="B793" s="328"/>
      <c r="C793" s="328"/>
      <c r="D793" s="328"/>
      <c r="E793" s="328"/>
      <c r="F793" s="232"/>
      <c r="G793" s="233"/>
    </row>
    <row r="794" spans="1:7" ht="55.5" customHeight="1" x14ac:dyDescent="0.7">
      <c r="A794" s="130">
        <v>45980</v>
      </c>
      <c r="B794" s="177">
        <v>45990</v>
      </c>
      <c r="C794" s="10">
        <f t="shared" ref="C794:E801" si="117">60+C767</f>
        <v>290</v>
      </c>
      <c r="D794" s="10">
        <f t="shared" si="117"/>
        <v>300</v>
      </c>
      <c r="E794" s="10">
        <f t="shared" si="117"/>
        <v>330</v>
      </c>
      <c r="F794" s="124"/>
      <c r="G794" s="123"/>
    </row>
    <row r="795" spans="1:7" ht="55.5" customHeight="1" x14ac:dyDescent="0.7">
      <c r="A795" s="130">
        <v>45990</v>
      </c>
      <c r="B795" s="177">
        <v>46015</v>
      </c>
      <c r="C795" s="10">
        <f t="shared" si="117"/>
        <v>210</v>
      </c>
      <c r="D795" s="10">
        <f t="shared" si="117"/>
        <v>220</v>
      </c>
      <c r="E795" s="10">
        <f t="shared" si="117"/>
        <v>250</v>
      </c>
      <c r="F795" s="124"/>
      <c r="G795" s="123"/>
    </row>
    <row r="796" spans="1:7" ht="55.5" customHeight="1" x14ac:dyDescent="0.7">
      <c r="A796" s="130">
        <v>46015</v>
      </c>
      <c r="B796" s="177">
        <v>46019</v>
      </c>
      <c r="C796" s="10">
        <f t="shared" si="117"/>
        <v>290</v>
      </c>
      <c r="D796" s="10">
        <f t="shared" si="117"/>
        <v>300</v>
      </c>
      <c r="E796" s="10">
        <f t="shared" si="117"/>
        <v>330</v>
      </c>
      <c r="F796" s="124"/>
      <c r="G796" s="123"/>
    </row>
    <row r="797" spans="1:7" ht="55.5" customHeight="1" x14ac:dyDescent="0.7">
      <c r="A797" s="130">
        <v>46019</v>
      </c>
      <c r="B797" s="177">
        <v>46026</v>
      </c>
      <c r="C797" s="10">
        <f t="shared" si="117"/>
        <v>350</v>
      </c>
      <c r="D797" s="10">
        <f t="shared" si="117"/>
        <v>360</v>
      </c>
      <c r="E797" s="10">
        <f t="shared" si="117"/>
        <v>390</v>
      </c>
      <c r="F797" s="124"/>
      <c r="G797" s="123"/>
    </row>
    <row r="798" spans="1:7" ht="55.5" customHeight="1" x14ac:dyDescent="0.7">
      <c r="A798" s="130">
        <v>46026</v>
      </c>
      <c r="B798" s="177">
        <v>46029</v>
      </c>
      <c r="C798" s="10">
        <f t="shared" si="117"/>
        <v>230</v>
      </c>
      <c r="D798" s="10">
        <f t="shared" si="117"/>
        <v>240</v>
      </c>
      <c r="E798" s="10">
        <f t="shared" si="117"/>
        <v>270</v>
      </c>
      <c r="F798" s="124"/>
      <c r="G798" s="123"/>
    </row>
    <row r="799" spans="1:7" ht="55.5" customHeight="1" x14ac:dyDescent="0.7">
      <c r="A799" s="130">
        <v>46029</v>
      </c>
      <c r="B799" s="177">
        <v>46039</v>
      </c>
      <c r="C799" s="10">
        <f t="shared" si="117"/>
        <v>270</v>
      </c>
      <c r="D799" s="10">
        <f t="shared" si="117"/>
        <v>280</v>
      </c>
      <c r="E799" s="10">
        <f t="shared" si="117"/>
        <v>290</v>
      </c>
      <c r="F799" s="124"/>
      <c r="G799" s="123"/>
    </row>
    <row r="800" spans="1:7" ht="55.5" customHeight="1" x14ac:dyDescent="0.7">
      <c r="A800" s="130">
        <v>45674</v>
      </c>
      <c r="B800" s="177">
        <v>46068</v>
      </c>
      <c r="C800" s="10">
        <f t="shared" si="117"/>
        <v>230</v>
      </c>
      <c r="D800" s="10">
        <f t="shared" si="117"/>
        <v>240</v>
      </c>
      <c r="E800" s="10">
        <f t="shared" si="117"/>
        <v>270</v>
      </c>
      <c r="F800" s="124"/>
      <c r="G800" s="123"/>
    </row>
    <row r="801" spans="1:7" ht="55.5" customHeight="1" x14ac:dyDescent="0.7">
      <c r="A801" s="130">
        <v>46068</v>
      </c>
      <c r="B801" s="177">
        <v>46097</v>
      </c>
      <c r="C801" s="10">
        <f t="shared" si="117"/>
        <v>180</v>
      </c>
      <c r="D801" s="10">
        <f t="shared" si="117"/>
        <v>190</v>
      </c>
      <c r="E801" s="10">
        <f t="shared" si="117"/>
        <v>220</v>
      </c>
      <c r="F801" s="124"/>
      <c r="G801" s="123"/>
    </row>
    <row r="802" spans="1:7" ht="55.5" customHeight="1" x14ac:dyDescent="0.7">
      <c r="A802" s="327" t="s">
        <v>400</v>
      </c>
      <c r="B802" s="328"/>
      <c r="C802" s="328"/>
      <c r="D802" s="328"/>
      <c r="E802" s="328"/>
      <c r="F802" s="124"/>
      <c r="G802" s="123"/>
    </row>
    <row r="803" spans="1:7" ht="55.5" customHeight="1" x14ac:dyDescent="0.7">
      <c r="A803" s="130">
        <v>45980</v>
      </c>
      <c r="B803" s="177">
        <v>45990</v>
      </c>
      <c r="C803" s="10">
        <f t="shared" ref="C803:E810" si="118">110+C767</f>
        <v>340</v>
      </c>
      <c r="D803" s="10">
        <f t="shared" si="118"/>
        <v>350</v>
      </c>
      <c r="E803" s="10">
        <f t="shared" si="118"/>
        <v>380</v>
      </c>
      <c r="F803" s="124"/>
      <c r="G803" s="123"/>
    </row>
    <row r="804" spans="1:7" ht="55.5" customHeight="1" x14ac:dyDescent="0.7">
      <c r="A804" s="130">
        <v>45990</v>
      </c>
      <c r="B804" s="177">
        <v>46015</v>
      </c>
      <c r="C804" s="10">
        <f t="shared" si="118"/>
        <v>260</v>
      </c>
      <c r="D804" s="10">
        <f t="shared" si="118"/>
        <v>270</v>
      </c>
      <c r="E804" s="10">
        <f t="shared" si="118"/>
        <v>300</v>
      </c>
      <c r="F804" s="124"/>
      <c r="G804" s="123"/>
    </row>
    <row r="805" spans="1:7" ht="55.5" customHeight="1" x14ac:dyDescent="0.7">
      <c r="A805" s="130">
        <v>46015</v>
      </c>
      <c r="B805" s="177">
        <v>46019</v>
      </c>
      <c r="C805" s="10">
        <f t="shared" si="118"/>
        <v>340</v>
      </c>
      <c r="D805" s="10">
        <f t="shared" si="118"/>
        <v>350</v>
      </c>
      <c r="E805" s="10">
        <f t="shared" si="118"/>
        <v>380</v>
      </c>
      <c r="F805" s="124"/>
      <c r="G805" s="123"/>
    </row>
    <row r="806" spans="1:7" ht="55.5" customHeight="1" x14ac:dyDescent="0.7">
      <c r="A806" s="130">
        <v>46019</v>
      </c>
      <c r="B806" s="177">
        <v>46026</v>
      </c>
      <c r="C806" s="10">
        <f t="shared" si="118"/>
        <v>400</v>
      </c>
      <c r="D806" s="10">
        <f t="shared" si="118"/>
        <v>410</v>
      </c>
      <c r="E806" s="10">
        <f t="shared" si="118"/>
        <v>440</v>
      </c>
      <c r="F806" s="124"/>
      <c r="G806" s="123"/>
    </row>
    <row r="807" spans="1:7" ht="55.5" customHeight="1" x14ac:dyDescent="0.7">
      <c r="A807" s="130">
        <v>46026</v>
      </c>
      <c r="B807" s="177">
        <v>46029</v>
      </c>
      <c r="C807" s="10">
        <f t="shared" si="118"/>
        <v>280</v>
      </c>
      <c r="D807" s="10">
        <f t="shared" si="118"/>
        <v>290</v>
      </c>
      <c r="E807" s="10">
        <f t="shared" si="118"/>
        <v>320</v>
      </c>
      <c r="F807" s="124"/>
      <c r="G807" s="123"/>
    </row>
    <row r="808" spans="1:7" ht="55.5" customHeight="1" x14ac:dyDescent="0.7">
      <c r="A808" s="130">
        <v>46029</v>
      </c>
      <c r="B808" s="177">
        <v>46039</v>
      </c>
      <c r="C808" s="10">
        <f t="shared" si="118"/>
        <v>320</v>
      </c>
      <c r="D808" s="10">
        <f t="shared" si="118"/>
        <v>330</v>
      </c>
      <c r="E808" s="10">
        <f t="shared" si="118"/>
        <v>340</v>
      </c>
      <c r="F808" s="124"/>
      <c r="G808" s="123"/>
    </row>
    <row r="809" spans="1:7" ht="55.5" customHeight="1" x14ac:dyDescent="0.7">
      <c r="A809" s="130">
        <v>45674</v>
      </c>
      <c r="B809" s="177">
        <v>46068</v>
      </c>
      <c r="C809" s="10">
        <f t="shared" si="118"/>
        <v>280</v>
      </c>
      <c r="D809" s="10">
        <f t="shared" si="118"/>
        <v>290</v>
      </c>
      <c r="E809" s="10">
        <f t="shared" si="118"/>
        <v>320</v>
      </c>
      <c r="F809" s="124"/>
      <c r="G809" s="123"/>
    </row>
    <row r="810" spans="1:7" ht="55.5" customHeight="1" x14ac:dyDescent="0.7">
      <c r="A810" s="130">
        <v>46068</v>
      </c>
      <c r="B810" s="177">
        <v>46097</v>
      </c>
      <c r="C810" s="10">
        <f t="shared" si="118"/>
        <v>230</v>
      </c>
      <c r="D810" s="10">
        <f t="shared" si="118"/>
        <v>240</v>
      </c>
      <c r="E810" s="10">
        <f t="shared" si="118"/>
        <v>270</v>
      </c>
      <c r="F810" s="124"/>
      <c r="G810" s="123"/>
    </row>
    <row r="811" spans="1:7" ht="55.5" customHeight="1" x14ac:dyDescent="0.7">
      <c r="A811" s="327" t="s">
        <v>559</v>
      </c>
      <c r="B811" s="328"/>
      <c r="C811" s="328"/>
      <c r="D811" s="328"/>
      <c r="E811" s="328"/>
      <c r="F811" s="124"/>
      <c r="G811" s="123"/>
    </row>
    <row r="812" spans="1:7" ht="55.5" customHeight="1" x14ac:dyDescent="0.7">
      <c r="A812" s="130">
        <v>45980</v>
      </c>
      <c r="B812" s="177">
        <v>45990</v>
      </c>
      <c r="C812" s="10">
        <f t="shared" ref="C812:E819" si="119">120+C767</f>
        <v>350</v>
      </c>
      <c r="D812" s="10">
        <f t="shared" si="119"/>
        <v>360</v>
      </c>
      <c r="E812" s="10">
        <f t="shared" si="119"/>
        <v>390</v>
      </c>
      <c r="F812" s="124"/>
      <c r="G812" s="123"/>
    </row>
    <row r="813" spans="1:7" ht="55.5" customHeight="1" x14ac:dyDescent="0.7">
      <c r="A813" s="130">
        <v>45990</v>
      </c>
      <c r="B813" s="177">
        <v>46015</v>
      </c>
      <c r="C813" s="10">
        <f t="shared" si="119"/>
        <v>270</v>
      </c>
      <c r="D813" s="10">
        <f t="shared" si="119"/>
        <v>280</v>
      </c>
      <c r="E813" s="10">
        <f t="shared" si="119"/>
        <v>310</v>
      </c>
      <c r="F813" s="124"/>
      <c r="G813" s="123"/>
    </row>
    <row r="814" spans="1:7" ht="55.5" customHeight="1" x14ac:dyDescent="0.7">
      <c r="A814" s="130">
        <v>46015</v>
      </c>
      <c r="B814" s="177">
        <v>46019</v>
      </c>
      <c r="C814" s="10">
        <f t="shared" si="119"/>
        <v>350</v>
      </c>
      <c r="D814" s="10">
        <f t="shared" si="119"/>
        <v>360</v>
      </c>
      <c r="E814" s="10">
        <f t="shared" si="119"/>
        <v>390</v>
      </c>
      <c r="F814" s="124"/>
      <c r="G814" s="123"/>
    </row>
    <row r="815" spans="1:7" ht="55.5" customHeight="1" x14ac:dyDescent="0.7">
      <c r="A815" s="130">
        <v>46019</v>
      </c>
      <c r="B815" s="177">
        <v>46026</v>
      </c>
      <c r="C815" s="10">
        <f t="shared" si="119"/>
        <v>410</v>
      </c>
      <c r="D815" s="10">
        <f t="shared" si="119"/>
        <v>420</v>
      </c>
      <c r="E815" s="10">
        <f t="shared" si="119"/>
        <v>450</v>
      </c>
      <c r="F815" s="124"/>
      <c r="G815" s="123"/>
    </row>
    <row r="816" spans="1:7" ht="55.5" customHeight="1" x14ac:dyDescent="0.7">
      <c r="A816" s="130">
        <v>46026</v>
      </c>
      <c r="B816" s="177">
        <v>46029</v>
      </c>
      <c r="C816" s="10">
        <f t="shared" si="119"/>
        <v>290</v>
      </c>
      <c r="D816" s="10">
        <f t="shared" si="119"/>
        <v>300</v>
      </c>
      <c r="E816" s="10">
        <f t="shared" si="119"/>
        <v>330</v>
      </c>
      <c r="F816" s="124"/>
      <c r="G816" s="123"/>
    </row>
    <row r="817" spans="1:7" ht="55.5" customHeight="1" x14ac:dyDescent="0.7">
      <c r="A817" s="130">
        <v>46029</v>
      </c>
      <c r="B817" s="177">
        <v>46039</v>
      </c>
      <c r="C817" s="10">
        <f t="shared" si="119"/>
        <v>330</v>
      </c>
      <c r="D817" s="10">
        <f t="shared" si="119"/>
        <v>340</v>
      </c>
      <c r="E817" s="10">
        <f t="shared" si="119"/>
        <v>350</v>
      </c>
      <c r="F817" s="124"/>
      <c r="G817" s="123"/>
    </row>
    <row r="818" spans="1:7" ht="55.5" customHeight="1" x14ac:dyDescent="0.7">
      <c r="A818" s="130">
        <v>45674</v>
      </c>
      <c r="B818" s="177">
        <v>46068</v>
      </c>
      <c r="C818" s="10">
        <f t="shared" si="119"/>
        <v>290</v>
      </c>
      <c r="D818" s="10">
        <f t="shared" si="119"/>
        <v>300</v>
      </c>
      <c r="E818" s="10">
        <f t="shared" si="119"/>
        <v>330</v>
      </c>
      <c r="F818" s="124"/>
      <c r="G818" s="123"/>
    </row>
    <row r="819" spans="1:7" ht="55.5" customHeight="1" x14ac:dyDescent="0.7">
      <c r="A819" s="130">
        <v>46068</v>
      </c>
      <c r="B819" s="177">
        <v>46097</v>
      </c>
      <c r="C819" s="10">
        <f t="shared" si="119"/>
        <v>240</v>
      </c>
      <c r="D819" s="10">
        <f t="shared" si="119"/>
        <v>250</v>
      </c>
      <c r="E819" s="10">
        <f t="shared" si="119"/>
        <v>280</v>
      </c>
      <c r="F819" s="124"/>
      <c r="G819" s="123"/>
    </row>
    <row r="820" spans="1:7" ht="111" customHeight="1" x14ac:dyDescent="0.7">
      <c r="A820" s="333" t="s">
        <v>131</v>
      </c>
      <c r="B820" s="334"/>
      <c r="C820" s="334"/>
      <c r="D820" s="334"/>
      <c r="E820" s="334"/>
      <c r="F820" s="334"/>
      <c r="G820" s="19" t="s">
        <v>15</v>
      </c>
    </row>
    <row r="821" spans="1:7" ht="63" customHeight="1" x14ac:dyDescent="0.7">
      <c r="A821" s="366" t="s">
        <v>132</v>
      </c>
      <c r="B821" s="367"/>
      <c r="C821" s="367"/>
      <c r="D821" s="367"/>
      <c r="E821" s="367"/>
      <c r="F821" s="357" t="s">
        <v>461</v>
      </c>
      <c r="G821" s="358"/>
    </row>
    <row r="822" spans="1:7" ht="63" customHeight="1" x14ac:dyDescent="0.7">
      <c r="A822" s="355" t="s">
        <v>8</v>
      </c>
      <c r="B822" s="356"/>
      <c r="C822" s="356"/>
      <c r="D822" s="356"/>
      <c r="E822" s="356"/>
      <c r="F822" s="357"/>
      <c r="G822" s="358"/>
    </row>
    <row r="823" spans="1:7" ht="63" customHeight="1" x14ac:dyDescent="0.7">
      <c r="A823" s="327" t="s">
        <v>308</v>
      </c>
      <c r="B823" s="328"/>
      <c r="C823" s="328"/>
      <c r="D823" s="328"/>
      <c r="E823" s="328"/>
      <c r="F823" s="357"/>
      <c r="G823" s="358"/>
    </row>
    <row r="824" spans="1:7" ht="57" customHeight="1" x14ac:dyDescent="0.7">
      <c r="A824" s="130">
        <v>45956</v>
      </c>
      <c r="B824" s="177">
        <v>46009</v>
      </c>
      <c r="C824" s="219">
        <v>180</v>
      </c>
      <c r="D824" s="219">
        <v>190</v>
      </c>
      <c r="E824" s="10" t="s">
        <v>71</v>
      </c>
      <c r="F824" s="95"/>
      <c r="G824" s="27"/>
    </row>
    <row r="825" spans="1:7" ht="57" customHeight="1" x14ac:dyDescent="0.7">
      <c r="A825" s="130">
        <v>46009</v>
      </c>
      <c r="B825" s="177">
        <v>46019</v>
      </c>
      <c r="C825" s="219">
        <v>210</v>
      </c>
      <c r="D825" s="219">
        <v>220</v>
      </c>
      <c r="E825" s="10" t="s">
        <v>71</v>
      </c>
      <c r="F825" s="95"/>
      <c r="G825" s="27"/>
    </row>
    <row r="826" spans="1:7" ht="57" customHeight="1" x14ac:dyDescent="0.7">
      <c r="A826" s="130">
        <v>46019</v>
      </c>
      <c r="B826" s="177">
        <v>46026</v>
      </c>
      <c r="C826" s="219">
        <v>280</v>
      </c>
      <c r="D826" s="219">
        <v>290</v>
      </c>
      <c r="E826" s="10" t="s">
        <v>71</v>
      </c>
      <c r="F826" s="95"/>
      <c r="G826" s="27"/>
    </row>
    <row r="827" spans="1:7" ht="57" customHeight="1" x14ac:dyDescent="0.7">
      <c r="A827" s="130">
        <v>46026</v>
      </c>
      <c r="B827" s="177">
        <v>46030</v>
      </c>
      <c r="C827" s="219">
        <v>180</v>
      </c>
      <c r="D827" s="219">
        <v>190</v>
      </c>
      <c r="E827" s="10" t="s">
        <v>71</v>
      </c>
      <c r="F827" s="95"/>
      <c r="G827" s="27"/>
    </row>
    <row r="828" spans="1:7" ht="57" customHeight="1" x14ac:dyDescent="0.7">
      <c r="A828" s="130">
        <v>46030</v>
      </c>
      <c r="B828" s="177">
        <v>46040</v>
      </c>
      <c r="C828" s="219">
        <v>280</v>
      </c>
      <c r="D828" s="219">
        <v>290</v>
      </c>
      <c r="E828" s="10" t="s">
        <v>71</v>
      </c>
      <c r="F828" s="95"/>
      <c r="G828" s="27"/>
    </row>
    <row r="829" spans="1:7" ht="57" customHeight="1" x14ac:dyDescent="0.7">
      <c r="A829" s="130">
        <v>46040</v>
      </c>
      <c r="B829" s="177">
        <v>46070</v>
      </c>
      <c r="C829" s="219">
        <v>210</v>
      </c>
      <c r="D829" s="219">
        <v>220</v>
      </c>
      <c r="E829" s="10" t="s">
        <v>71</v>
      </c>
      <c r="F829" s="95"/>
      <c r="G829" s="27"/>
    </row>
    <row r="830" spans="1:7" ht="63" customHeight="1" x14ac:dyDescent="0.7">
      <c r="A830" s="327" t="s">
        <v>309</v>
      </c>
      <c r="B830" s="328"/>
      <c r="C830" s="328"/>
      <c r="D830" s="328"/>
      <c r="E830" s="328"/>
      <c r="F830" s="53"/>
      <c r="G830" s="28"/>
    </row>
    <row r="831" spans="1:7" ht="57" customHeight="1" x14ac:dyDescent="0.7">
      <c r="A831" s="130">
        <v>45956</v>
      </c>
      <c r="B831" s="177">
        <v>46009</v>
      </c>
      <c r="C831" s="219">
        <v>190</v>
      </c>
      <c r="D831" s="219">
        <v>200</v>
      </c>
      <c r="E831" s="10" t="s">
        <v>71</v>
      </c>
      <c r="F831" s="53"/>
      <c r="G831" s="28"/>
    </row>
    <row r="832" spans="1:7" ht="57" customHeight="1" x14ac:dyDescent="0.7">
      <c r="A832" s="130">
        <v>46009</v>
      </c>
      <c r="B832" s="177">
        <v>46019</v>
      </c>
      <c r="C832" s="219">
        <v>220</v>
      </c>
      <c r="D832" s="219">
        <v>230</v>
      </c>
      <c r="E832" s="10" t="s">
        <v>71</v>
      </c>
      <c r="F832" s="53"/>
      <c r="G832" s="28"/>
    </row>
    <row r="833" spans="1:7" ht="57" customHeight="1" x14ac:dyDescent="0.7">
      <c r="A833" s="130">
        <v>46019</v>
      </c>
      <c r="B833" s="177">
        <v>46026</v>
      </c>
      <c r="C833" s="219">
        <v>290</v>
      </c>
      <c r="D833" s="219">
        <v>300</v>
      </c>
      <c r="E833" s="10" t="s">
        <v>71</v>
      </c>
      <c r="F833" s="53"/>
      <c r="G833" s="28"/>
    </row>
    <row r="834" spans="1:7" ht="57" customHeight="1" x14ac:dyDescent="0.7">
      <c r="A834" s="130">
        <v>46026</v>
      </c>
      <c r="B834" s="177">
        <v>46030</v>
      </c>
      <c r="C834" s="219">
        <v>190</v>
      </c>
      <c r="D834" s="219">
        <v>200</v>
      </c>
      <c r="E834" s="10" t="s">
        <v>71</v>
      </c>
      <c r="F834" s="53"/>
      <c r="G834" s="28"/>
    </row>
    <row r="835" spans="1:7" ht="57" customHeight="1" x14ac:dyDescent="0.7">
      <c r="A835" s="130">
        <v>46030</v>
      </c>
      <c r="B835" s="177">
        <v>46040</v>
      </c>
      <c r="C835" s="219">
        <v>290</v>
      </c>
      <c r="D835" s="219">
        <v>300</v>
      </c>
      <c r="E835" s="10" t="s">
        <v>71</v>
      </c>
      <c r="F835" s="53"/>
      <c r="G835" s="28"/>
    </row>
    <row r="836" spans="1:7" ht="57" customHeight="1" x14ac:dyDescent="0.7">
      <c r="A836" s="130">
        <v>46040</v>
      </c>
      <c r="B836" s="177">
        <v>46070</v>
      </c>
      <c r="C836" s="219">
        <v>220</v>
      </c>
      <c r="D836" s="219">
        <v>230</v>
      </c>
      <c r="E836" s="10" t="s">
        <v>71</v>
      </c>
      <c r="F836" s="53"/>
      <c r="G836" s="28"/>
    </row>
    <row r="837" spans="1:7" ht="57" customHeight="1" x14ac:dyDescent="0.7">
      <c r="A837" s="327" t="s">
        <v>338</v>
      </c>
      <c r="B837" s="328"/>
      <c r="C837" s="328"/>
      <c r="D837" s="328"/>
      <c r="E837" s="328"/>
      <c r="F837" s="343" t="s">
        <v>653</v>
      </c>
      <c r="G837" s="349"/>
    </row>
    <row r="838" spans="1:7" ht="57" customHeight="1" x14ac:dyDescent="0.7">
      <c r="A838" s="130">
        <v>45956</v>
      </c>
      <c r="B838" s="177">
        <v>46009</v>
      </c>
      <c r="C838" s="219">
        <v>200</v>
      </c>
      <c r="D838" s="219">
        <v>210</v>
      </c>
      <c r="E838" s="219">
        <f t="shared" ref="E838:E843" si="120">30+D838</f>
        <v>240</v>
      </c>
      <c r="F838" s="343"/>
      <c r="G838" s="349"/>
    </row>
    <row r="839" spans="1:7" ht="57" customHeight="1" x14ac:dyDescent="0.7">
      <c r="A839" s="130">
        <v>46009</v>
      </c>
      <c r="B839" s="177">
        <v>46019</v>
      </c>
      <c r="C839" s="219">
        <v>230</v>
      </c>
      <c r="D839" s="219">
        <v>240</v>
      </c>
      <c r="E839" s="219">
        <f t="shared" si="120"/>
        <v>270</v>
      </c>
      <c r="F839" s="343"/>
      <c r="G839" s="349"/>
    </row>
    <row r="840" spans="1:7" ht="57" customHeight="1" x14ac:dyDescent="0.7">
      <c r="A840" s="130">
        <v>46019</v>
      </c>
      <c r="B840" s="177">
        <v>46026</v>
      </c>
      <c r="C840" s="219">
        <v>300</v>
      </c>
      <c r="D840" s="219">
        <v>310</v>
      </c>
      <c r="E840" s="219">
        <f t="shared" si="120"/>
        <v>340</v>
      </c>
      <c r="F840" s="343"/>
      <c r="G840" s="349"/>
    </row>
    <row r="841" spans="1:7" ht="57" customHeight="1" x14ac:dyDescent="0.7">
      <c r="A841" s="130">
        <v>46026</v>
      </c>
      <c r="B841" s="177">
        <v>46030</v>
      </c>
      <c r="C841" s="219">
        <v>200</v>
      </c>
      <c r="D841" s="219">
        <v>210</v>
      </c>
      <c r="E841" s="219">
        <f t="shared" si="120"/>
        <v>240</v>
      </c>
      <c r="F841" s="343"/>
      <c r="G841" s="349"/>
    </row>
    <row r="842" spans="1:7" ht="57" customHeight="1" x14ac:dyDescent="0.7">
      <c r="A842" s="130">
        <v>46030</v>
      </c>
      <c r="B842" s="177">
        <v>46040</v>
      </c>
      <c r="C842" s="219">
        <v>300</v>
      </c>
      <c r="D842" s="219">
        <v>310</v>
      </c>
      <c r="E842" s="219">
        <f t="shared" si="120"/>
        <v>340</v>
      </c>
      <c r="F842" s="343"/>
      <c r="G842" s="349"/>
    </row>
    <row r="843" spans="1:7" ht="57" customHeight="1" x14ac:dyDescent="0.7">
      <c r="A843" s="130">
        <v>46040</v>
      </c>
      <c r="B843" s="177">
        <v>46070</v>
      </c>
      <c r="C843" s="219">
        <v>230</v>
      </c>
      <c r="D843" s="219">
        <v>240</v>
      </c>
      <c r="E843" s="219">
        <f t="shared" si="120"/>
        <v>270</v>
      </c>
      <c r="F843" s="53"/>
      <c r="G843" s="28"/>
    </row>
    <row r="844" spans="1:7" ht="63" customHeight="1" x14ac:dyDescent="0.7">
      <c r="A844" s="327" t="s">
        <v>337</v>
      </c>
      <c r="B844" s="328"/>
      <c r="C844" s="328"/>
      <c r="D844" s="328"/>
      <c r="E844" s="328"/>
      <c r="F844" s="53"/>
      <c r="G844" s="28"/>
    </row>
    <row r="845" spans="1:7" ht="57" customHeight="1" x14ac:dyDescent="0.7">
      <c r="A845" s="130">
        <v>45956</v>
      </c>
      <c r="B845" s="177">
        <v>46009</v>
      </c>
      <c r="C845" s="219">
        <v>210</v>
      </c>
      <c r="D845" s="219">
        <v>220</v>
      </c>
      <c r="E845" s="219">
        <f t="shared" ref="E845:E850" si="121">30+D845</f>
        <v>250</v>
      </c>
      <c r="F845" s="53"/>
      <c r="G845" s="28"/>
    </row>
    <row r="846" spans="1:7" ht="57" customHeight="1" x14ac:dyDescent="0.7">
      <c r="A846" s="130">
        <v>46009</v>
      </c>
      <c r="B846" s="177">
        <v>46019</v>
      </c>
      <c r="C846" s="219">
        <v>240</v>
      </c>
      <c r="D846" s="219">
        <v>250</v>
      </c>
      <c r="E846" s="219">
        <f t="shared" si="121"/>
        <v>280</v>
      </c>
      <c r="F846" s="53"/>
      <c r="G846" s="28"/>
    </row>
    <row r="847" spans="1:7" ht="57" customHeight="1" x14ac:dyDescent="0.7">
      <c r="A847" s="130">
        <v>46019</v>
      </c>
      <c r="B847" s="177">
        <v>46026</v>
      </c>
      <c r="C847" s="219">
        <v>310</v>
      </c>
      <c r="D847" s="219">
        <v>320</v>
      </c>
      <c r="E847" s="219">
        <f t="shared" si="121"/>
        <v>350</v>
      </c>
      <c r="F847" s="53"/>
      <c r="G847" s="28"/>
    </row>
    <row r="848" spans="1:7" ht="57" customHeight="1" x14ac:dyDescent="0.7">
      <c r="A848" s="130">
        <v>46026</v>
      </c>
      <c r="B848" s="177">
        <v>46030</v>
      </c>
      <c r="C848" s="219">
        <v>210</v>
      </c>
      <c r="D848" s="219">
        <v>220</v>
      </c>
      <c r="E848" s="219">
        <f t="shared" si="121"/>
        <v>250</v>
      </c>
      <c r="F848" s="53"/>
      <c r="G848" s="28"/>
    </row>
    <row r="849" spans="1:7" ht="57" customHeight="1" x14ac:dyDescent="0.7">
      <c r="A849" s="130">
        <v>46030</v>
      </c>
      <c r="B849" s="177">
        <v>46040</v>
      </c>
      <c r="C849" s="219">
        <v>310</v>
      </c>
      <c r="D849" s="219">
        <v>320</v>
      </c>
      <c r="E849" s="219">
        <f t="shared" si="121"/>
        <v>350</v>
      </c>
      <c r="F849" s="53"/>
      <c r="G849" s="28"/>
    </row>
    <row r="850" spans="1:7" ht="57" customHeight="1" x14ac:dyDescent="0.7">
      <c r="A850" s="130">
        <v>46040</v>
      </c>
      <c r="B850" s="177">
        <v>46070</v>
      </c>
      <c r="C850" s="219">
        <v>240</v>
      </c>
      <c r="D850" s="219">
        <v>250</v>
      </c>
      <c r="E850" s="219">
        <f t="shared" si="121"/>
        <v>280</v>
      </c>
      <c r="F850" s="53"/>
      <c r="G850" s="28"/>
    </row>
    <row r="851" spans="1:7" ht="57" customHeight="1" x14ac:dyDescent="0.7">
      <c r="A851" s="335" t="s">
        <v>310</v>
      </c>
      <c r="B851" s="336"/>
      <c r="C851" s="336"/>
      <c r="D851" s="336"/>
      <c r="E851" s="336"/>
      <c r="F851" s="53"/>
      <c r="G851" s="28"/>
    </row>
    <row r="852" spans="1:7" ht="47.25" customHeight="1" x14ac:dyDescent="0.7">
      <c r="A852" s="130">
        <v>45960</v>
      </c>
      <c r="B852" s="177">
        <v>45992</v>
      </c>
      <c r="C852" s="326">
        <v>500</v>
      </c>
      <c r="D852" s="326"/>
      <c r="E852" s="337"/>
      <c r="F852" s="99"/>
      <c r="G852" s="87"/>
    </row>
    <row r="853" spans="1:7" ht="47.25" customHeight="1" x14ac:dyDescent="0.7">
      <c r="A853" s="130">
        <v>45992</v>
      </c>
      <c r="B853" s="177">
        <v>46019</v>
      </c>
      <c r="C853" s="326">
        <v>450</v>
      </c>
      <c r="D853" s="326"/>
      <c r="E853" s="337"/>
      <c r="F853" s="99"/>
      <c r="G853" s="87"/>
    </row>
    <row r="854" spans="1:7" ht="47.25" customHeight="1" x14ac:dyDescent="0.7">
      <c r="A854" s="130">
        <v>46019</v>
      </c>
      <c r="B854" s="177">
        <v>46026</v>
      </c>
      <c r="C854" s="326">
        <v>550</v>
      </c>
      <c r="D854" s="326"/>
      <c r="E854" s="337"/>
      <c r="F854" s="99"/>
      <c r="G854" s="87"/>
    </row>
    <row r="855" spans="1:7" ht="47.25" customHeight="1" x14ac:dyDescent="0.7">
      <c r="A855" s="130">
        <v>46026</v>
      </c>
      <c r="B855" s="177">
        <v>46030</v>
      </c>
      <c r="C855" s="326">
        <v>450</v>
      </c>
      <c r="D855" s="326"/>
      <c r="E855" s="337"/>
      <c r="F855" s="99"/>
      <c r="G855" s="87"/>
    </row>
    <row r="856" spans="1:7" ht="47.25" customHeight="1" x14ac:dyDescent="0.7">
      <c r="A856" s="130">
        <v>46030</v>
      </c>
      <c r="B856" s="177">
        <v>46040</v>
      </c>
      <c r="C856" s="326">
        <v>550</v>
      </c>
      <c r="D856" s="326"/>
      <c r="E856" s="337"/>
      <c r="F856" s="99"/>
      <c r="G856" s="87"/>
    </row>
    <row r="857" spans="1:7" ht="47.25" customHeight="1" x14ac:dyDescent="0.7">
      <c r="A857" s="130">
        <v>46040</v>
      </c>
      <c r="B857" s="177">
        <v>46070</v>
      </c>
      <c r="C857" s="326">
        <v>450</v>
      </c>
      <c r="D857" s="326"/>
      <c r="E857" s="337"/>
      <c r="F857" s="99"/>
      <c r="G857" s="87"/>
    </row>
    <row r="858" spans="1:7" ht="57" customHeight="1" x14ac:dyDescent="0.7">
      <c r="A858" s="569" t="s">
        <v>311</v>
      </c>
      <c r="B858" s="570"/>
      <c r="C858" s="570"/>
      <c r="D858" s="570"/>
      <c r="E858" s="570"/>
      <c r="F858" s="53"/>
      <c r="G858" s="28"/>
    </row>
    <row r="859" spans="1:7" ht="51" customHeight="1" x14ac:dyDescent="0.7">
      <c r="A859" s="130">
        <v>45960</v>
      </c>
      <c r="B859" s="177">
        <v>46019</v>
      </c>
      <c r="C859" s="326">
        <v>600</v>
      </c>
      <c r="D859" s="326"/>
      <c r="E859" s="326"/>
      <c r="F859" s="53"/>
      <c r="G859" s="28"/>
    </row>
    <row r="860" spans="1:7" ht="51" customHeight="1" x14ac:dyDescent="0.7">
      <c r="A860" s="130">
        <v>46019</v>
      </c>
      <c r="B860" s="177">
        <v>46026</v>
      </c>
      <c r="C860" s="326">
        <v>700</v>
      </c>
      <c r="D860" s="326"/>
      <c r="E860" s="326"/>
      <c r="F860" s="53"/>
      <c r="G860" s="28"/>
    </row>
    <row r="861" spans="1:7" ht="51" customHeight="1" x14ac:dyDescent="0.7">
      <c r="A861" s="130">
        <v>46026</v>
      </c>
      <c r="B861" s="177">
        <v>46030</v>
      </c>
      <c r="C861" s="326">
        <v>600</v>
      </c>
      <c r="D861" s="326"/>
      <c r="E861" s="326"/>
      <c r="F861" s="53"/>
      <c r="G861" s="28"/>
    </row>
    <row r="862" spans="1:7" ht="51" customHeight="1" x14ac:dyDescent="0.7">
      <c r="A862" s="130">
        <v>46030</v>
      </c>
      <c r="B862" s="177">
        <v>46040</v>
      </c>
      <c r="C862" s="326">
        <v>700</v>
      </c>
      <c r="D862" s="326"/>
      <c r="E862" s="326"/>
      <c r="F862" s="53"/>
      <c r="G862" s="28"/>
    </row>
    <row r="863" spans="1:7" ht="51" customHeight="1" x14ac:dyDescent="0.7">
      <c r="A863" s="130">
        <v>46040</v>
      </c>
      <c r="B863" s="177">
        <v>46070</v>
      </c>
      <c r="C863" s="326">
        <v>600</v>
      </c>
      <c r="D863" s="326"/>
      <c r="E863" s="326"/>
      <c r="F863" s="53"/>
      <c r="G863" s="28"/>
    </row>
    <row r="864" spans="1:7" ht="57" customHeight="1" x14ac:dyDescent="0.7">
      <c r="A864" s="335" t="s">
        <v>312</v>
      </c>
      <c r="B864" s="336"/>
      <c r="C864" s="336"/>
      <c r="D864" s="336"/>
      <c r="E864" s="336"/>
      <c r="F864" s="53"/>
      <c r="G864" s="28"/>
    </row>
    <row r="865" spans="1:7" ht="47.25" customHeight="1" x14ac:dyDescent="0.7">
      <c r="A865" s="130">
        <v>45960</v>
      </c>
      <c r="B865" s="177">
        <v>45992</v>
      </c>
      <c r="C865" s="326">
        <v>700</v>
      </c>
      <c r="D865" s="326"/>
      <c r="E865" s="326"/>
      <c r="F865" s="53"/>
      <c r="G865" s="28"/>
    </row>
    <row r="866" spans="1:7" ht="47.25" customHeight="1" x14ac:dyDescent="0.7">
      <c r="A866" s="130">
        <v>45992</v>
      </c>
      <c r="B866" s="177">
        <v>46019</v>
      </c>
      <c r="C866" s="326">
        <v>800</v>
      </c>
      <c r="D866" s="326"/>
      <c r="E866" s="326"/>
      <c r="F866" s="53"/>
      <c r="G866" s="28"/>
    </row>
    <row r="867" spans="1:7" ht="47.25" customHeight="1" x14ac:dyDescent="0.7">
      <c r="A867" s="130">
        <v>46019</v>
      </c>
      <c r="B867" s="177">
        <v>46026</v>
      </c>
      <c r="C867" s="326">
        <v>900</v>
      </c>
      <c r="D867" s="326"/>
      <c r="E867" s="326"/>
      <c r="F867" s="53"/>
      <c r="G867" s="28"/>
    </row>
    <row r="868" spans="1:7" ht="47.25" customHeight="1" x14ac:dyDescent="0.7">
      <c r="A868" s="130">
        <v>46026</v>
      </c>
      <c r="B868" s="177">
        <v>46030</v>
      </c>
      <c r="C868" s="326">
        <v>800</v>
      </c>
      <c r="D868" s="326"/>
      <c r="E868" s="326"/>
      <c r="F868" s="53"/>
      <c r="G868" s="28"/>
    </row>
    <row r="869" spans="1:7" ht="47.25" customHeight="1" x14ac:dyDescent="0.7">
      <c r="A869" s="130">
        <v>46030</v>
      </c>
      <c r="B869" s="177">
        <v>46040</v>
      </c>
      <c r="C869" s="326">
        <v>900</v>
      </c>
      <c r="D869" s="326"/>
      <c r="E869" s="326"/>
      <c r="F869" s="53"/>
      <c r="G869" s="28"/>
    </row>
    <row r="870" spans="1:7" ht="47.25" customHeight="1" x14ac:dyDescent="0.7">
      <c r="A870" s="130">
        <v>46040</v>
      </c>
      <c r="B870" s="177">
        <v>46070</v>
      </c>
      <c r="C870" s="326">
        <v>800</v>
      </c>
      <c r="D870" s="326"/>
      <c r="E870" s="326"/>
      <c r="F870" s="53"/>
      <c r="G870" s="28"/>
    </row>
    <row r="871" spans="1:7" ht="114.75" customHeight="1" x14ac:dyDescent="0.7">
      <c r="A871" s="333" t="s">
        <v>0</v>
      </c>
      <c r="B871" s="334"/>
      <c r="C871" s="334"/>
      <c r="D871" s="334"/>
      <c r="E871" s="334"/>
      <c r="F871" s="334"/>
      <c r="G871" s="19" t="s">
        <v>15</v>
      </c>
    </row>
    <row r="872" spans="1:7" ht="61.5" customHeight="1" x14ac:dyDescent="0.7">
      <c r="A872" s="366" t="s">
        <v>601</v>
      </c>
      <c r="B872" s="367"/>
      <c r="C872" s="367"/>
      <c r="D872" s="367"/>
      <c r="E872" s="398"/>
      <c r="F872" s="342" t="s">
        <v>493</v>
      </c>
      <c r="G872" s="423"/>
    </row>
    <row r="873" spans="1:7" ht="61.5" customHeight="1" x14ac:dyDescent="0.7">
      <c r="A873" s="355" t="s">
        <v>12</v>
      </c>
      <c r="B873" s="356"/>
      <c r="C873" s="356"/>
      <c r="D873" s="356"/>
      <c r="E873" s="371"/>
      <c r="F873" s="342"/>
      <c r="G873" s="423"/>
    </row>
    <row r="874" spans="1:7" ht="61.5" customHeight="1" x14ac:dyDescent="0.7">
      <c r="A874" s="327" t="s">
        <v>58</v>
      </c>
      <c r="B874" s="328"/>
      <c r="C874" s="328"/>
      <c r="D874" s="328"/>
      <c r="E874" s="329"/>
      <c r="F874" s="152"/>
      <c r="G874" s="22"/>
    </row>
    <row r="875" spans="1:7" ht="50.25" customHeight="1" x14ac:dyDescent="0.7">
      <c r="A875" s="130">
        <v>45986</v>
      </c>
      <c r="B875" s="11">
        <v>45990</v>
      </c>
      <c r="C875" s="326">
        <v>190</v>
      </c>
      <c r="D875" s="326"/>
      <c r="E875" s="71" t="s">
        <v>71</v>
      </c>
      <c r="F875" s="12"/>
      <c r="G875" s="155"/>
    </row>
    <row r="876" spans="1:7" ht="50.25" customHeight="1" x14ac:dyDescent="0.7">
      <c r="A876" s="130">
        <v>45990</v>
      </c>
      <c r="B876" s="11">
        <v>45998</v>
      </c>
      <c r="C876" s="326">
        <v>175</v>
      </c>
      <c r="D876" s="326"/>
      <c r="E876" s="71" t="s">
        <v>71</v>
      </c>
      <c r="F876" s="12"/>
      <c r="G876" s="155"/>
    </row>
    <row r="877" spans="1:7" ht="50.25" customHeight="1" x14ac:dyDescent="0.7">
      <c r="A877" s="130">
        <v>45998</v>
      </c>
      <c r="B877" s="11">
        <v>46015</v>
      </c>
      <c r="C877" s="326">
        <v>155</v>
      </c>
      <c r="D877" s="326"/>
      <c r="E877" s="71" t="s">
        <v>71</v>
      </c>
      <c r="F877" s="12"/>
      <c r="G877" s="155"/>
    </row>
    <row r="878" spans="1:7" ht="50.25" customHeight="1" x14ac:dyDescent="0.7">
      <c r="A878" s="130">
        <v>46015</v>
      </c>
      <c r="B878" s="11">
        <v>46017</v>
      </c>
      <c r="C878" s="326">
        <v>250</v>
      </c>
      <c r="D878" s="326"/>
      <c r="E878" s="71" t="s">
        <v>71</v>
      </c>
      <c r="F878" s="12"/>
      <c r="G878" s="155"/>
    </row>
    <row r="879" spans="1:7" ht="50.25" customHeight="1" x14ac:dyDescent="0.7">
      <c r="A879" s="130">
        <v>46017</v>
      </c>
      <c r="B879" s="11">
        <v>46026</v>
      </c>
      <c r="C879" s="326">
        <v>280</v>
      </c>
      <c r="D879" s="326"/>
      <c r="E879" s="71" t="s">
        <v>71</v>
      </c>
      <c r="F879" s="12"/>
      <c r="G879" s="155"/>
    </row>
    <row r="880" spans="1:7" ht="50.25" customHeight="1" x14ac:dyDescent="0.7">
      <c r="A880" s="130">
        <v>46026</v>
      </c>
      <c r="B880" s="11">
        <v>46101</v>
      </c>
      <c r="C880" s="326">
        <v>165</v>
      </c>
      <c r="D880" s="326"/>
      <c r="E880" s="71" t="s">
        <v>71</v>
      </c>
      <c r="F880" s="12"/>
      <c r="G880" s="155"/>
    </row>
    <row r="881" spans="1:7" ht="50.25" customHeight="1" x14ac:dyDescent="0.7">
      <c r="A881" s="130">
        <v>46101</v>
      </c>
      <c r="B881" s="11">
        <v>46104</v>
      </c>
      <c r="C881" s="326">
        <v>200</v>
      </c>
      <c r="D881" s="326"/>
      <c r="E881" s="71" t="s">
        <v>71</v>
      </c>
      <c r="F881" s="12"/>
      <c r="G881" s="155"/>
    </row>
    <row r="882" spans="1:7" ht="50.25" customHeight="1" x14ac:dyDescent="0.7">
      <c r="A882" s="130">
        <v>46104</v>
      </c>
      <c r="B882" s="11">
        <v>46143</v>
      </c>
      <c r="C882" s="326">
        <v>180</v>
      </c>
      <c r="D882" s="326"/>
      <c r="E882" s="71" t="s">
        <v>71</v>
      </c>
      <c r="F882" s="12"/>
      <c r="G882" s="155"/>
    </row>
    <row r="883" spans="1:7" ht="61.5" customHeight="1" x14ac:dyDescent="0.7">
      <c r="A883" s="327" t="s">
        <v>198</v>
      </c>
      <c r="B883" s="328"/>
      <c r="C883" s="328"/>
      <c r="D883" s="328"/>
      <c r="E883" s="329"/>
      <c r="F883" s="605" t="s">
        <v>662</v>
      </c>
      <c r="G883" s="606"/>
    </row>
    <row r="884" spans="1:7" ht="44.25" customHeight="1" x14ac:dyDescent="0.7">
      <c r="A884" s="130">
        <v>45986</v>
      </c>
      <c r="B884" s="11">
        <v>45990</v>
      </c>
      <c r="C884" s="326">
        <f t="shared" ref="C884:C891" si="122">15+C875</f>
        <v>205</v>
      </c>
      <c r="D884" s="326"/>
      <c r="E884" s="71" t="s">
        <v>71</v>
      </c>
      <c r="F884" s="605"/>
      <c r="G884" s="606"/>
    </row>
    <row r="885" spans="1:7" ht="44.25" customHeight="1" x14ac:dyDescent="0.7">
      <c r="A885" s="130">
        <v>45990</v>
      </c>
      <c r="B885" s="11">
        <v>45998</v>
      </c>
      <c r="C885" s="326">
        <f t="shared" si="122"/>
        <v>190</v>
      </c>
      <c r="D885" s="326"/>
      <c r="E885" s="71" t="s">
        <v>71</v>
      </c>
      <c r="F885" s="605"/>
      <c r="G885" s="606"/>
    </row>
    <row r="886" spans="1:7" ht="44.25" customHeight="1" x14ac:dyDescent="0.7">
      <c r="A886" s="130">
        <v>45998</v>
      </c>
      <c r="B886" s="11">
        <v>46015</v>
      </c>
      <c r="C886" s="326">
        <f t="shared" si="122"/>
        <v>170</v>
      </c>
      <c r="D886" s="326"/>
      <c r="E886" s="71" t="s">
        <v>71</v>
      </c>
      <c r="F886" s="605"/>
      <c r="G886" s="606"/>
    </row>
    <row r="887" spans="1:7" ht="44.25" customHeight="1" x14ac:dyDescent="0.7">
      <c r="A887" s="130">
        <v>46015</v>
      </c>
      <c r="B887" s="11">
        <v>46017</v>
      </c>
      <c r="C887" s="326">
        <f t="shared" si="122"/>
        <v>265</v>
      </c>
      <c r="D887" s="326"/>
      <c r="E887" s="71" t="s">
        <v>71</v>
      </c>
      <c r="F887" s="605"/>
      <c r="G887" s="606"/>
    </row>
    <row r="888" spans="1:7" ht="44.25" customHeight="1" x14ac:dyDescent="0.7">
      <c r="A888" s="130">
        <v>46017</v>
      </c>
      <c r="B888" s="11">
        <v>46026</v>
      </c>
      <c r="C888" s="326">
        <f t="shared" si="122"/>
        <v>295</v>
      </c>
      <c r="D888" s="326"/>
      <c r="E888" s="71" t="s">
        <v>71</v>
      </c>
      <c r="F888" s="605"/>
      <c r="G888" s="606"/>
    </row>
    <row r="889" spans="1:7" ht="44.25" customHeight="1" x14ac:dyDescent="0.7">
      <c r="A889" s="130">
        <v>46026</v>
      </c>
      <c r="B889" s="11">
        <v>46101</v>
      </c>
      <c r="C889" s="326">
        <f t="shared" si="122"/>
        <v>180</v>
      </c>
      <c r="D889" s="326"/>
      <c r="E889" s="71" t="s">
        <v>71</v>
      </c>
      <c r="F889" s="605"/>
      <c r="G889" s="606"/>
    </row>
    <row r="890" spans="1:7" ht="44.25" customHeight="1" x14ac:dyDescent="0.7">
      <c r="A890" s="130">
        <v>46101</v>
      </c>
      <c r="B890" s="11">
        <v>46104</v>
      </c>
      <c r="C890" s="326">
        <f t="shared" si="122"/>
        <v>215</v>
      </c>
      <c r="D890" s="326"/>
      <c r="E890" s="71" t="s">
        <v>71</v>
      </c>
      <c r="F890" s="605"/>
      <c r="G890" s="606"/>
    </row>
    <row r="891" spans="1:7" ht="44.25" customHeight="1" x14ac:dyDescent="0.7">
      <c r="A891" s="130">
        <v>46104</v>
      </c>
      <c r="B891" s="11">
        <v>46143</v>
      </c>
      <c r="C891" s="326">
        <f t="shared" si="122"/>
        <v>195</v>
      </c>
      <c r="D891" s="326"/>
      <c r="E891" s="71" t="s">
        <v>71</v>
      </c>
      <c r="F891" s="605"/>
      <c r="G891" s="606"/>
    </row>
    <row r="892" spans="1:7" ht="61.5" customHeight="1" x14ac:dyDescent="0.7">
      <c r="A892" s="327" t="s">
        <v>59</v>
      </c>
      <c r="B892" s="328"/>
      <c r="C892" s="328"/>
      <c r="D892" s="328"/>
      <c r="E892" s="329"/>
      <c r="F892" s="605"/>
      <c r="G892" s="606"/>
    </row>
    <row r="893" spans="1:7" ht="50.25" customHeight="1" x14ac:dyDescent="0.7">
      <c r="A893" s="130">
        <v>45986</v>
      </c>
      <c r="B893" s="11">
        <v>45990</v>
      </c>
      <c r="C893" s="326">
        <f t="shared" ref="C893:C900" si="123">25+C875</f>
        <v>215</v>
      </c>
      <c r="D893" s="326"/>
      <c r="E893" s="71" t="s">
        <v>71</v>
      </c>
      <c r="F893" s="12"/>
      <c r="G893" s="155"/>
    </row>
    <row r="894" spans="1:7" ht="50.25" customHeight="1" x14ac:dyDescent="0.7">
      <c r="A894" s="130">
        <v>45990</v>
      </c>
      <c r="B894" s="11">
        <v>45998</v>
      </c>
      <c r="C894" s="326">
        <f t="shared" si="123"/>
        <v>200</v>
      </c>
      <c r="D894" s="326"/>
      <c r="E894" s="71" t="s">
        <v>71</v>
      </c>
      <c r="F894" s="12"/>
      <c r="G894" s="155"/>
    </row>
    <row r="895" spans="1:7" ht="50.25" customHeight="1" x14ac:dyDescent="0.7">
      <c r="A895" s="130">
        <v>45998</v>
      </c>
      <c r="B895" s="11">
        <v>46015</v>
      </c>
      <c r="C895" s="326">
        <f t="shared" si="123"/>
        <v>180</v>
      </c>
      <c r="D895" s="326"/>
      <c r="E895" s="71" t="s">
        <v>71</v>
      </c>
      <c r="F895" s="12"/>
      <c r="G895" s="155"/>
    </row>
    <row r="896" spans="1:7" ht="50.25" customHeight="1" x14ac:dyDescent="0.7">
      <c r="A896" s="130">
        <v>46015</v>
      </c>
      <c r="B896" s="11">
        <v>46017</v>
      </c>
      <c r="C896" s="326">
        <f t="shared" si="123"/>
        <v>275</v>
      </c>
      <c r="D896" s="326"/>
      <c r="E896" s="71" t="s">
        <v>71</v>
      </c>
      <c r="F896" s="12"/>
      <c r="G896" s="155"/>
    </row>
    <row r="897" spans="1:7" ht="50.25" customHeight="1" x14ac:dyDescent="0.7">
      <c r="A897" s="130">
        <v>46017</v>
      </c>
      <c r="B897" s="11">
        <v>46026</v>
      </c>
      <c r="C897" s="326">
        <f t="shared" si="123"/>
        <v>305</v>
      </c>
      <c r="D897" s="326"/>
      <c r="E897" s="71" t="s">
        <v>71</v>
      </c>
      <c r="F897" s="12"/>
      <c r="G897" s="155"/>
    </row>
    <row r="898" spans="1:7" ht="50.25" customHeight="1" x14ac:dyDescent="0.7">
      <c r="A898" s="130">
        <v>46026</v>
      </c>
      <c r="B898" s="11">
        <v>46101</v>
      </c>
      <c r="C898" s="326">
        <f t="shared" si="123"/>
        <v>190</v>
      </c>
      <c r="D898" s="326"/>
      <c r="E898" s="71" t="s">
        <v>71</v>
      </c>
      <c r="F898" s="12"/>
      <c r="G898" s="155"/>
    </row>
    <row r="899" spans="1:7" ht="50.25" customHeight="1" x14ac:dyDescent="0.7">
      <c r="A899" s="130">
        <v>46101</v>
      </c>
      <c r="B899" s="11">
        <v>46104</v>
      </c>
      <c r="C899" s="326">
        <f t="shared" si="123"/>
        <v>225</v>
      </c>
      <c r="D899" s="326"/>
      <c r="E899" s="71" t="s">
        <v>71</v>
      </c>
      <c r="F899" s="12"/>
      <c r="G899" s="155"/>
    </row>
    <row r="900" spans="1:7" ht="50.25" customHeight="1" x14ac:dyDescent="0.7">
      <c r="A900" s="130">
        <v>46104</v>
      </c>
      <c r="B900" s="11">
        <v>46143</v>
      </c>
      <c r="C900" s="326">
        <f t="shared" si="123"/>
        <v>205</v>
      </c>
      <c r="D900" s="326"/>
      <c r="E900" s="71" t="s">
        <v>71</v>
      </c>
      <c r="F900" s="12"/>
      <c r="G900" s="155"/>
    </row>
    <row r="901" spans="1:7" ht="61.5" customHeight="1" x14ac:dyDescent="0.7">
      <c r="A901" s="327" t="s">
        <v>60</v>
      </c>
      <c r="B901" s="328"/>
      <c r="C901" s="328"/>
      <c r="D901" s="328"/>
      <c r="E901" s="329"/>
      <c r="F901" s="12"/>
      <c r="G901" s="155"/>
    </row>
    <row r="902" spans="1:7" ht="51.75" customHeight="1" x14ac:dyDescent="0.7">
      <c r="A902" s="130">
        <v>45986</v>
      </c>
      <c r="B902" s="11">
        <v>45990</v>
      </c>
      <c r="C902" s="326">
        <f t="shared" ref="C902:C909" si="124">40+C875</f>
        <v>230</v>
      </c>
      <c r="D902" s="326"/>
      <c r="E902" s="71" t="s">
        <v>71</v>
      </c>
      <c r="F902" s="12"/>
      <c r="G902" s="155"/>
    </row>
    <row r="903" spans="1:7" ht="51.75" customHeight="1" x14ac:dyDescent="0.7">
      <c r="A903" s="130">
        <v>45990</v>
      </c>
      <c r="B903" s="11">
        <v>45998</v>
      </c>
      <c r="C903" s="326">
        <f t="shared" si="124"/>
        <v>215</v>
      </c>
      <c r="D903" s="326"/>
      <c r="E903" s="71" t="s">
        <v>71</v>
      </c>
      <c r="F903" s="12"/>
      <c r="G903" s="155"/>
    </row>
    <row r="904" spans="1:7" ht="51.75" customHeight="1" x14ac:dyDescent="0.7">
      <c r="A904" s="130">
        <v>45998</v>
      </c>
      <c r="B904" s="11">
        <v>46015</v>
      </c>
      <c r="C904" s="326">
        <f t="shared" si="124"/>
        <v>195</v>
      </c>
      <c r="D904" s="326"/>
      <c r="E904" s="71" t="s">
        <v>71</v>
      </c>
      <c r="F904" s="12"/>
      <c r="G904" s="155"/>
    </row>
    <row r="905" spans="1:7" ht="51.75" customHeight="1" x14ac:dyDescent="0.7">
      <c r="A905" s="130">
        <v>46015</v>
      </c>
      <c r="B905" s="11">
        <v>46017</v>
      </c>
      <c r="C905" s="326">
        <f t="shared" si="124"/>
        <v>290</v>
      </c>
      <c r="D905" s="326"/>
      <c r="E905" s="71" t="s">
        <v>71</v>
      </c>
      <c r="F905" s="12"/>
      <c r="G905" s="155"/>
    </row>
    <row r="906" spans="1:7" ht="51.75" customHeight="1" x14ac:dyDescent="0.7">
      <c r="A906" s="130">
        <v>46017</v>
      </c>
      <c r="B906" s="11">
        <v>46026</v>
      </c>
      <c r="C906" s="326">
        <f t="shared" si="124"/>
        <v>320</v>
      </c>
      <c r="D906" s="326"/>
      <c r="E906" s="71" t="s">
        <v>71</v>
      </c>
      <c r="F906" s="12"/>
      <c r="G906" s="155"/>
    </row>
    <row r="907" spans="1:7" ht="51.75" customHeight="1" x14ac:dyDescent="0.7">
      <c r="A907" s="130">
        <v>46026</v>
      </c>
      <c r="B907" s="11">
        <v>46101</v>
      </c>
      <c r="C907" s="326">
        <f t="shared" si="124"/>
        <v>205</v>
      </c>
      <c r="D907" s="326"/>
      <c r="E907" s="71" t="s">
        <v>71</v>
      </c>
      <c r="F907" s="12"/>
      <c r="G907" s="155"/>
    </row>
    <row r="908" spans="1:7" ht="51.75" customHeight="1" x14ac:dyDescent="0.7">
      <c r="A908" s="130">
        <v>46101</v>
      </c>
      <c r="B908" s="11">
        <v>46104</v>
      </c>
      <c r="C908" s="326">
        <f t="shared" si="124"/>
        <v>240</v>
      </c>
      <c r="D908" s="326"/>
      <c r="E908" s="71" t="s">
        <v>71</v>
      </c>
      <c r="F908" s="12"/>
      <c r="G908" s="155"/>
    </row>
    <row r="909" spans="1:7" ht="51.75" customHeight="1" x14ac:dyDescent="0.7">
      <c r="A909" s="130">
        <v>46104</v>
      </c>
      <c r="B909" s="11">
        <v>46143</v>
      </c>
      <c r="C909" s="326">
        <f t="shared" si="124"/>
        <v>220</v>
      </c>
      <c r="D909" s="326"/>
      <c r="E909" s="71" t="s">
        <v>71</v>
      </c>
      <c r="F909" s="12"/>
      <c r="G909" s="155"/>
    </row>
    <row r="910" spans="1:7" ht="61.5" customHeight="1" x14ac:dyDescent="0.7">
      <c r="A910" s="327" t="s">
        <v>61</v>
      </c>
      <c r="B910" s="328"/>
      <c r="C910" s="328"/>
      <c r="D910" s="328"/>
      <c r="E910" s="329"/>
      <c r="F910" s="12"/>
      <c r="G910" s="155"/>
    </row>
    <row r="911" spans="1:7" ht="42.75" customHeight="1" x14ac:dyDescent="0.7">
      <c r="A911" s="130">
        <v>45986</v>
      </c>
      <c r="B911" s="11">
        <v>45990</v>
      </c>
      <c r="C911" s="326">
        <f t="shared" ref="C911:C918" si="125">80+C875</f>
        <v>270</v>
      </c>
      <c r="D911" s="326"/>
      <c r="E911" s="71" t="s">
        <v>71</v>
      </c>
      <c r="F911" s="12"/>
      <c r="G911" s="155"/>
    </row>
    <row r="912" spans="1:7" ht="42.75" customHeight="1" x14ac:dyDescent="0.7">
      <c r="A912" s="130">
        <v>45990</v>
      </c>
      <c r="B912" s="11">
        <v>45998</v>
      </c>
      <c r="C912" s="326">
        <f t="shared" si="125"/>
        <v>255</v>
      </c>
      <c r="D912" s="326"/>
      <c r="E912" s="71" t="s">
        <v>71</v>
      </c>
      <c r="F912" s="12"/>
      <c r="G912" s="155"/>
    </row>
    <row r="913" spans="1:7" ht="42.75" customHeight="1" x14ac:dyDescent="0.7">
      <c r="A913" s="130">
        <v>45998</v>
      </c>
      <c r="B913" s="11">
        <v>46015</v>
      </c>
      <c r="C913" s="326">
        <f t="shared" si="125"/>
        <v>235</v>
      </c>
      <c r="D913" s="326"/>
      <c r="E913" s="71" t="s">
        <v>71</v>
      </c>
      <c r="F913" s="12"/>
      <c r="G913" s="155"/>
    </row>
    <row r="914" spans="1:7" ht="42.75" customHeight="1" x14ac:dyDescent="0.7">
      <c r="A914" s="130">
        <v>46015</v>
      </c>
      <c r="B914" s="11">
        <v>46017</v>
      </c>
      <c r="C914" s="326">
        <f t="shared" si="125"/>
        <v>330</v>
      </c>
      <c r="D914" s="326"/>
      <c r="E914" s="71" t="s">
        <v>71</v>
      </c>
      <c r="F914" s="12"/>
      <c r="G914" s="155"/>
    </row>
    <row r="915" spans="1:7" ht="42.75" customHeight="1" x14ac:dyDescent="0.7">
      <c r="A915" s="130">
        <v>46017</v>
      </c>
      <c r="B915" s="11">
        <v>46026</v>
      </c>
      <c r="C915" s="326">
        <f t="shared" si="125"/>
        <v>360</v>
      </c>
      <c r="D915" s="326"/>
      <c r="E915" s="71" t="s">
        <v>71</v>
      </c>
      <c r="F915" s="12"/>
      <c r="G915" s="155"/>
    </row>
    <row r="916" spans="1:7" ht="42.75" customHeight="1" x14ac:dyDescent="0.7">
      <c r="A916" s="130">
        <v>46026</v>
      </c>
      <c r="B916" s="11">
        <v>46101</v>
      </c>
      <c r="C916" s="326">
        <f t="shared" si="125"/>
        <v>245</v>
      </c>
      <c r="D916" s="326"/>
      <c r="E916" s="71" t="s">
        <v>71</v>
      </c>
      <c r="F916" s="12"/>
      <c r="G916" s="155"/>
    </row>
    <row r="917" spans="1:7" ht="42.75" customHeight="1" x14ac:dyDescent="0.7">
      <c r="A917" s="130">
        <v>46101</v>
      </c>
      <c r="B917" s="11">
        <v>46104</v>
      </c>
      <c r="C917" s="326">
        <f t="shared" si="125"/>
        <v>280</v>
      </c>
      <c r="D917" s="326"/>
      <c r="E917" s="71" t="s">
        <v>71</v>
      </c>
      <c r="F917" s="12"/>
      <c r="G917" s="155"/>
    </row>
    <row r="918" spans="1:7" ht="42.75" customHeight="1" x14ac:dyDescent="0.7">
      <c r="A918" s="130">
        <v>46104</v>
      </c>
      <c r="B918" s="11">
        <v>46143</v>
      </c>
      <c r="C918" s="326">
        <f t="shared" si="125"/>
        <v>260</v>
      </c>
      <c r="D918" s="326"/>
      <c r="E918" s="71" t="s">
        <v>71</v>
      </c>
      <c r="F918" s="12"/>
      <c r="G918" s="155"/>
    </row>
    <row r="919" spans="1:7" ht="61.5" customHeight="1" x14ac:dyDescent="0.7">
      <c r="A919" s="327" t="s">
        <v>62</v>
      </c>
      <c r="B919" s="328"/>
      <c r="C919" s="328"/>
      <c r="D919" s="328"/>
      <c r="E919" s="329"/>
      <c r="F919" s="12"/>
      <c r="G919" s="155"/>
    </row>
    <row r="920" spans="1:7" ht="44.25" customHeight="1" x14ac:dyDescent="0.7">
      <c r="A920" s="130">
        <v>45986</v>
      </c>
      <c r="B920" s="11">
        <v>45990</v>
      </c>
      <c r="C920" s="326">
        <f t="shared" ref="C920:C927" si="126">180+C875</f>
        <v>370</v>
      </c>
      <c r="D920" s="326"/>
      <c r="E920" s="71" t="s">
        <v>71</v>
      </c>
      <c r="F920" s="12"/>
      <c r="G920" s="155"/>
    </row>
    <row r="921" spans="1:7" ht="44.25" customHeight="1" x14ac:dyDescent="0.7">
      <c r="A921" s="130">
        <v>45990</v>
      </c>
      <c r="B921" s="11">
        <v>45998</v>
      </c>
      <c r="C921" s="326">
        <f t="shared" si="126"/>
        <v>355</v>
      </c>
      <c r="D921" s="326"/>
      <c r="E921" s="71" t="s">
        <v>71</v>
      </c>
      <c r="F921" s="12"/>
      <c r="G921" s="155"/>
    </row>
    <row r="922" spans="1:7" ht="44.25" customHeight="1" x14ac:dyDescent="0.7">
      <c r="A922" s="130">
        <v>45998</v>
      </c>
      <c r="B922" s="11">
        <v>46015</v>
      </c>
      <c r="C922" s="326">
        <f t="shared" si="126"/>
        <v>335</v>
      </c>
      <c r="D922" s="326"/>
      <c r="E922" s="71" t="s">
        <v>71</v>
      </c>
      <c r="F922" s="12"/>
      <c r="G922" s="155"/>
    </row>
    <row r="923" spans="1:7" ht="44.25" customHeight="1" x14ac:dyDescent="0.7">
      <c r="A923" s="130">
        <v>46015</v>
      </c>
      <c r="B923" s="11">
        <v>46017</v>
      </c>
      <c r="C923" s="326">
        <f t="shared" si="126"/>
        <v>430</v>
      </c>
      <c r="D923" s="326"/>
      <c r="E923" s="71" t="s">
        <v>71</v>
      </c>
      <c r="F923" s="12"/>
      <c r="G923" s="155"/>
    </row>
    <row r="924" spans="1:7" ht="44.25" customHeight="1" x14ac:dyDescent="0.7">
      <c r="A924" s="130">
        <v>46017</v>
      </c>
      <c r="B924" s="11">
        <v>46026</v>
      </c>
      <c r="C924" s="326">
        <f t="shared" si="126"/>
        <v>460</v>
      </c>
      <c r="D924" s="326"/>
      <c r="E924" s="71" t="s">
        <v>71</v>
      </c>
      <c r="F924" s="12"/>
      <c r="G924" s="155"/>
    </row>
    <row r="925" spans="1:7" ht="44.25" customHeight="1" x14ac:dyDescent="0.7">
      <c r="A925" s="130">
        <v>46026</v>
      </c>
      <c r="B925" s="11">
        <v>46101</v>
      </c>
      <c r="C925" s="326">
        <f t="shared" si="126"/>
        <v>345</v>
      </c>
      <c r="D925" s="326"/>
      <c r="E925" s="71" t="s">
        <v>71</v>
      </c>
      <c r="F925" s="12"/>
      <c r="G925" s="155"/>
    </row>
    <row r="926" spans="1:7" ht="44.25" customHeight="1" x14ac:dyDescent="0.7">
      <c r="A926" s="130">
        <v>46101</v>
      </c>
      <c r="B926" s="11">
        <v>46104</v>
      </c>
      <c r="C926" s="326">
        <f t="shared" si="126"/>
        <v>380</v>
      </c>
      <c r="D926" s="326"/>
      <c r="E926" s="71" t="s">
        <v>71</v>
      </c>
      <c r="F926" s="12"/>
      <c r="G926" s="155"/>
    </row>
    <row r="927" spans="1:7" ht="44.25" customHeight="1" x14ac:dyDescent="0.7">
      <c r="A927" s="130">
        <v>46104</v>
      </c>
      <c r="B927" s="11">
        <v>46143</v>
      </c>
      <c r="C927" s="326">
        <f t="shared" si="126"/>
        <v>360</v>
      </c>
      <c r="D927" s="326"/>
      <c r="E927" s="71" t="s">
        <v>71</v>
      </c>
      <c r="F927" s="12"/>
      <c r="G927" s="155"/>
    </row>
    <row r="928" spans="1:7" ht="114" customHeight="1" x14ac:dyDescent="0.7">
      <c r="A928" s="333" t="s">
        <v>11</v>
      </c>
      <c r="B928" s="334"/>
      <c r="C928" s="334"/>
      <c r="D928" s="334"/>
      <c r="E928" s="334"/>
      <c r="F928" s="334"/>
      <c r="G928" s="19" t="s">
        <v>15</v>
      </c>
    </row>
    <row r="929" spans="1:7" ht="61.5" customHeight="1" x14ac:dyDescent="0.7">
      <c r="A929" s="393" t="s">
        <v>8</v>
      </c>
      <c r="B929" s="394"/>
      <c r="C929" s="394"/>
      <c r="D929" s="394"/>
      <c r="E929" s="394"/>
      <c r="F929" s="581" t="s">
        <v>621</v>
      </c>
      <c r="G929" s="582"/>
    </row>
    <row r="930" spans="1:7" ht="61.5" customHeight="1" x14ac:dyDescent="0.7">
      <c r="A930" s="327" t="s">
        <v>63</v>
      </c>
      <c r="B930" s="328"/>
      <c r="C930" s="328"/>
      <c r="D930" s="328"/>
      <c r="E930" s="328"/>
      <c r="F930" s="581"/>
      <c r="G930" s="582"/>
    </row>
    <row r="931" spans="1:7" ht="61.5" customHeight="1" x14ac:dyDescent="0.7">
      <c r="A931" s="132">
        <v>45931</v>
      </c>
      <c r="B931" s="177">
        <v>46015</v>
      </c>
      <c r="C931" s="178">
        <v>120</v>
      </c>
      <c r="D931" s="178">
        <v>140</v>
      </c>
      <c r="E931" s="178">
        <v>204</v>
      </c>
      <c r="F931" s="581"/>
      <c r="G931" s="582"/>
    </row>
    <row r="932" spans="1:7" ht="61.5" customHeight="1" x14ac:dyDescent="0.7">
      <c r="A932" s="132">
        <v>46015</v>
      </c>
      <c r="B932" s="177">
        <v>46026</v>
      </c>
      <c r="C932" s="178">
        <v>140</v>
      </c>
      <c r="D932" s="178">
        <v>160</v>
      </c>
      <c r="E932" s="178">
        <v>234</v>
      </c>
      <c r="F932" s="217"/>
      <c r="G932" s="218"/>
    </row>
    <row r="933" spans="1:7" ht="61.5" customHeight="1" x14ac:dyDescent="0.7">
      <c r="A933" s="132">
        <v>46026</v>
      </c>
      <c r="B933" s="177">
        <v>46067</v>
      </c>
      <c r="C933" s="178">
        <v>120</v>
      </c>
      <c r="D933" s="178">
        <v>140</v>
      </c>
      <c r="E933" s="178">
        <v>204</v>
      </c>
      <c r="F933" s="217"/>
      <c r="G933" s="218"/>
    </row>
    <row r="934" spans="1:7" ht="61.5" customHeight="1" x14ac:dyDescent="0.7">
      <c r="A934" s="132">
        <v>46067</v>
      </c>
      <c r="B934" s="177">
        <v>46101</v>
      </c>
      <c r="C934" s="178">
        <v>100</v>
      </c>
      <c r="D934" s="178">
        <v>110</v>
      </c>
      <c r="E934" s="178">
        <v>159</v>
      </c>
      <c r="F934" s="217"/>
      <c r="G934" s="218"/>
    </row>
    <row r="935" spans="1:7" ht="61.5" customHeight="1" x14ac:dyDescent="0.7">
      <c r="A935" s="132">
        <v>46101</v>
      </c>
      <c r="B935" s="177">
        <v>46108</v>
      </c>
      <c r="C935" s="178">
        <v>140</v>
      </c>
      <c r="D935" s="178">
        <v>160</v>
      </c>
      <c r="E935" s="178">
        <v>234</v>
      </c>
      <c r="F935" s="217"/>
      <c r="G935" s="218"/>
    </row>
    <row r="936" spans="1:7" ht="61.5" customHeight="1" x14ac:dyDescent="0.7">
      <c r="A936" s="132">
        <v>46108</v>
      </c>
      <c r="B936" s="177">
        <v>46116</v>
      </c>
      <c r="C936" s="178">
        <v>120</v>
      </c>
      <c r="D936" s="178">
        <v>140</v>
      </c>
      <c r="E936" s="178">
        <v>204</v>
      </c>
      <c r="F936" s="217"/>
      <c r="G936" s="218"/>
    </row>
    <row r="937" spans="1:7" ht="61.5" customHeight="1" x14ac:dyDescent="0.7">
      <c r="A937" s="132">
        <v>46116</v>
      </c>
      <c r="B937" s="177">
        <v>46123</v>
      </c>
      <c r="C937" s="178">
        <v>140</v>
      </c>
      <c r="D937" s="178">
        <v>160</v>
      </c>
      <c r="E937" s="178">
        <v>234</v>
      </c>
      <c r="F937" s="217"/>
      <c r="G937" s="218"/>
    </row>
    <row r="938" spans="1:7" ht="61.5" customHeight="1" x14ac:dyDescent="0.7">
      <c r="A938" s="132">
        <v>46123</v>
      </c>
      <c r="B938" s="177">
        <v>46143</v>
      </c>
      <c r="C938" s="178">
        <v>120</v>
      </c>
      <c r="D938" s="178">
        <v>140</v>
      </c>
      <c r="E938" s="178">
        <v>204</v>
      </c>
      <c r="F938" s="217"/>
      <c r="G938" s="218"/>
    </row>
    <row r="939" spans="1:7" ht="61.5" customHeight="1" x14ac:dyDescent="0.7">
      <c r="A939" s="327" t="s">
        <v>64</v>
      </c>
      <c r="B939" s="328"/>
      <c r="C939" s="328"/>
      <c r="D939" s="328"/>
      <c r="E939" s="328"/>
      <c r="F939" s="581" t="s">
        <v>617</v>
      </c>
      <c r="G939" s="582"/>
    </row>
    <row r="940" spans="1:7" ht="61.5" customHeight="1" x14ac:dyDescent="0.7">
      <c r="A940" s="132">
        <v>45931</v>
      </c>
      <c r="B940" s="177">
        <v>46015</v>
      </c>
      <c r="C940" s="178">
        <v>135</v>
      </c>
      <c r="D940" s="178">
        <v>155</v>
      </c>
      <c r="E940" s="178">
        <v>219</v>
      </c>
      <c r="F940" s="581"/>
      <c r="G940" s="582"/>
    </row>
    <row r="941" spans="1:7" ht="61.5" customHeight="1" x14ac:dyDescent="0.7">
      <c r="A941" s="132">
        <v>46015</v>
      </c>
      <c r="B941" s="177">
        <v>46026</v>
      </c>
      <c r="C941" s="178">
        <v>155</v>
      </c>
      <c r="D941" s="178">
        <v>175</v>
      </c>
      <c r="E941" s="178">
        <v>249</v>
      </c>
      <c r="F941" s="581"/>
      <c r="G941" s="582"/>
    </row>
    <row r="942" spans="1:7" ht="61.5" customHeight="1" x14ac:dyDescent="0.7">
      <c r="A942" s="132">
        <v>46026</v>
      </c>
      <c r="B942" s="177">
        <v>46067</v>
      </c>
      <c r="C942" s="178">
        <v>135</v>
      </c>
      <c r="D942" s="178">
        <v>155</v>
      </c>
      <c r="E942" s="178">
        <v>219</v>
      </c>
      <c r="F942" s="64"/>
      <c r="G942" s="26"/>
    </row>
    <row r="943" spans="1:7" ht="61.5" customHeight="1" x14ac:dyDescent="0.7">
      <c r="A943" s="132">
        <v>46067</v>
      </c>
      <c r="B943" s="177">
        <v>46101</v>
      </c>
      <c r="C943" s="178">
        <v>115</v>
      </c>
      <c r="D943" s="178">
        <v>125</v>
      </c>
      <c r="E943" s="178">
        <v>174</v>
      </c>
      <c r="F943" s="64"/>
      <c r="G943" s="26"/>
    </row>
    <row r="944" spans="1:7" ht="61.5" customHeight="1" x14ac:dyDescent="0.7">
      <c r="A944" s="132">
        <v>46101</v>
      </c>
      <c r="B944" s="177">
        <v>46108</v>
      </c>
      <c r="C944" s="178">
        <v>155</v>
      </c>
      <c r="D944" s="178">
        <v>175</v>
      </c>
      <c r="E944" s="178">
        <v>249</v>
      </c>
      <c r="F944" s="64"/>
      <c r="G944" s="26"/>
    </row>
    <row r="945" spans="1:7" ht="61.5" customHeight="1" x14ac:dyDescent="0.7">
      <c r="A945" s="132">
        <v>46108</v>
      </c>
      <c r="B945" s="177">
        <v>46116</v>
      </c>
      <c r="C945" s="178">
        <v>135</v>
      </c>
      <c r="D945" s="178">
        <v>155</v>
      </c>
      <c r="E945" s="178">
        <v>219</v>
      </c>
      <c r="F945" s="64"/>
      <c r="G945" s="26"/>
    </row>
    <row r="946" spans="1:7" ht="61.5" customHeight="1" x14ac:dyDescent="0.7">
      <c r="A946" s="132">
        <v>46116</v>
      </c>
      <c r="B946" s="177">
        <v>46123</v>
      </c>
      <c r="C946" s="178">
        <v>155</v>
      </c>
      <c r="D946" s="178">
        <v>175</v>
      </c>
      <c r="E946" s="178">
        <v>249</v>
      </c>
      <c r="F946" s="64"/>
      <c r="G946" s="26"/>
    </row>
    <row r="947" spans="1:7" ht="61.5" customHeight="1" x14ac:dyDescent="0.7">
      <c r="A947" s="132">
        <v>46123</v>
      </c>
      <c r="B947" s="177">
        <v>46143</v>
      </c>
      <c r="C947" s="178">
        <v>135</v>
      </c>
      <c r="D947" s="178">
        <v>155</v>
      </c>
      <c r="E947" s="178">
        <v>219</v>
      </c>
      <c r="F947" s="64"/>
      <c r="G947" s="26"/>
    </row>
    <row r="948" spans="1:7" ht="61.5" customHeight="1" x14ac:dyDescent="0.7">
      <c r="A948" s="327" t="s">
        <v>65</v>
      </c>
      <c r="B948" s="328"/>
      <c r="C948" s="328"/>
      <c r="D948" s="328"/>
      <c r="E948" s="328"/>
      <c r="F948" s="64"/>
      <c r="G948" s="26"/>
    </row>
    <row r="949" spans="1:7" ht="61.5" customHeight="1" x14ac:dyDescent="0.7">
      <c r="A949" s="132">
        <v>45931</v>
      </c>
      <c r="B949" s="177">
        <v>46015</v>
      </c>
      <c r="C949" s="178">
        <v>150</v>
      </c>
      <c r="D949" s="178">
        <v>170</v>
      </c>
      <c r="E949" s="178">
        <v>234</v>
      </c>
      <c r="F949" s="587"/>
      <c r="G949" s="26"/>
    </row>
    <row r="950" spans="1:7" ht="61.5" customHeight="1" x14ac:dyDescent="0.7">
      <c r="A950" s="132">
        <v>46015</v>
      </c>
      <c r="B950" s="177">
        <v>46026</v>
      </c>
      <c r="C950" s="178">
        <v>170</v>
      </c>
      <c r="D950" s="178">
        <v>190</v>
      </c>
      <c r="E950" s="178">
        <v>264</v>
      </c>
      <c r="F950" s="587"/>
      <c r="G950" s="26"/>
    </row>
    <row r="951" spans="1:7" ht="61.5" customHeight="1" x14ac:dyDescent="0.7">
      <c r="A951" s="132">
        <v>46026</v>
      </c>
      <c r="B951" s="177">
        <v>46067</v>
      </c>
      <c r="C951" s="178">
        <v>150</v>
      </c>
      <c r="D951" s="178">
        <v>170</v>
      </c>
      <c r="E951" s="178">
        <v>234</v>
      </c>
      <c r="F951" s="587"/>
      <c r="G951" s="26"/>
    </row>
    <row r="952" spans="1:7" ht="61.5" customHeight="1" x14ac:dyDescent="0.7">
      <c r="A952" s="132">
        <v>46067</v>
      </c>
      <c r="B952" s="177">
        <v>46101</v>
      </c>
      <c r="C952" s="178">
        <v>130</v>
      </c>
      <c r="D952" s="178">
        <v>140</v>
      </c>
      <c r="E952" s="178">
        <v>189</v>
      </c>
      <c r="F952" s="587"/>
      <c r="G952" s="26"/>
    </row>
    <row r="953" spans="1:7" ht="61.5" customHeight="1" x14ac:dyDescent="0.7">
      <c r="A953" s="132">
        <v>46101</v>
      </c>
      <c r="B953" s="177">
        <v>46108</v>
      </c>
      <c r="C953" s="178">
        <v>170</v>
      </c>
      <c r="D953" s="178">
        <v>190</v>
      </c>
      <c r="E953" s="178">
        <v>264</v>
      </c>
      <c r="F953" s="587"/>
      <c r="G953" s="26"/>
    </row>
    <row r="954" spans="1:7" ht="61.5" customHeight="1" x14ac:dyDescent="0.7">
      <c r="A954" s="132">
        <v>46108</v>
      </c>
      <c r="B954" s="177">
        <v>46116</v>
      </c>
      <c r="C954" s="178">
        <v>150</v>
      </c>
      <c r="D954" s="178">
        <v>170</v>
      </c>
      <c r="E954" s="178">
        <v>234</v>
      </c>
      <c r="F954" s="587"/>
      <c r="G954" s="26"/>
    </row>
    <row r="955" spans="1:7" ht="61.5" customHeight="1" x14ac:dyDescent="0.7">
      <c r="A955" s="132">
        <v>46116</v>
      </c>
      <c r="B955" s="177">
        <v>46123</v>
      </c>
      <c r="C955" s="178">
        <v>170</v>
      </c>
      <c r="D955" s="178">
        <v>190</v>
      </c>
      <c r="E955" s="178">
        <v>264</v>
      </c>
      <c r="F955" s="587"/>
      <c r="G955" s="26"/>
    </row>
    <row r="956" spans="1:7" ht="61.5" customHeight="1" x14ac:dyDescent="0.7">
      <c r="A956" s="132">
        <v>46123</v>
      </c>
      <c r="B956" s="177">
        <v>46143</v>
      </c>
      <c r="C956" s="178">
        <v>150</v>
      </c>
      <c r="D956" s="178">
        <v>170</v>
      </c>
      <c r="E956" s="178">
        <v>234</v>
      </c>
      <c r="F956" s="587"/>
      <c r="G956" s="26"/>
    </row>
    <row r="957" spans="1:7" ht="61.5" customHeight="1" x14ac:dyDescent="0.7">
      <c r="A957" s="327" t="s">
        <v>426</v>
      </c>
      <c r="B957" s="328"/>
      <c r="C957" s="328"/>
      <c r="D957" s="328"/>
      <c r="E957" s="328"/>
      <c r="F957" s="587"/>
      <c r="G957" s="26"/>
    </row>
    <row r="958" spans="1:7" ht="61.5" customHeight="1" x14ac:dyDescent="0.7">
      <c r="A958" s="132"/>
      <c r="B958" s="177"/>
      <c r="C958" s="331"/>
      <c r="D958" s="331"/>
      <c r="E958" s="178"/>
      <c r="F958" s="587"/>
      <c r="G958" s="26"/>
    </row>
    <row r="959" spans="1:7" ht="61.5" customHeight="1" x14ac:dyDescent="0.7">
      <c r="A959" s="327" t="s">
        <v>425</v>
      </c>
      <c r="B959" s="328"/>
      <c r="C959" s="328"/>
      <c r="D959" s="328"/>
      <c r="E959" s="328"/>
      <c r="F959" s="587"/>
      <c r="G959" s="26"/>
    </row>
    <row r="960" spans="1:7" ht="61.5" customHeight="1" x14ac:dyDescent="0.7">
      <c r="A960" s="132"/>
      <c r="B960" s="177"/>
      <c r="C960" s="331"/>
      <c r="D960" s="331"/>
      <c r="E960" s="331"/>
      <c r="F960" s="587"/>
      <c r="G960" s="26"/>
    </row>
    <row r="961" spans="1:8" s="4" customFormat="1" ht="123.75" customHeight="1" x14ac:dyDescent="0.25">
      <c r="A961" s="568" t="s">
        <v>29</v>
      </c>
      <c r="B961" s="417"/>
      <c r="C961" s="417"/>
      <c r="D961" s="417"/>
      <c r="E961" s="417"/>
      <c r="F961" s="417"/>
      <c r="G961" s="418"/>
      <c r="H961" s="113"/>
    </row>
    <row r="962" spans="1:8" s="4" customFormat="1" ht="123.75" customHeight="1" x14ac:dyDescent="0.25">
      <c r="A962" s="571" t="s">
        <v>30</v>
      </c>
      <c r="B962" s="380"/>
      <c r="C962" s="380"/>
      <c r="D962" s="380" t="s">
        <v>31</v>
      </c>
      <c r="E962" s="380"/>
      <c r="F962" s="380" t="s">
        <v>32</v>
      </c>
      <c r="G962" s="399"/>
      <c r="H962" s="113"/>
    </row>
    <row r="963" spans="1:8" s="4" customFormat="1" ht="123.75" customHeight="1" x14ac:dyDescent="0.25">
      <c r="A963" s="571" t="s">
        <v>35</v>
      </c>
      <c r="B963" s="380"/>
      <c r="C963" s="380"/>
      <c r="D963" s="380" t="s">
        <v>34</v>
      </c>
      <c r="E963" s="380"/>
      <c r="F963" s="380" t="s">
        <v>33</v>
      </c>
      <c r="G963" s="399"/>
      <c r="H963" s="113"/>
    </row>
    <row r="964" spans="1:8" s="4" customFormat="1" ht="123.75" customHeight="1" x14ac:dyDescent="0.25">
      <c r="A964" s="571" t="s">
        <v>39</v>
      </c>
      <c r="B964" s="380"/>
      <c r="C964" s="380"/>
      <c r="D964" s="380" t="s">
        <v>38</v>
      </c>
      <c r="E964" s="380"/>
      <c r="F964" s="380" t="s">
        <v>37</v>
      </c>
      <c r="G964" s="399" t="s">
        <v>36</v>
      </c>
      <c r="H964" s="113"/>
    </row>
    <row r="965" spans="1:8" s="4" customFormat="1" ht="123.75" customHeight="1" x14ac:dyDescent="0.25">
      <c r="A965" s="133"/>
      <c r="B965" s="48"/>
      <c r="C965" s="48"/>
      <c r="D965" s="380" t="s">
        <v>234</v>
      </c>
      <c r="E965" s="380"/>
      <c r="F965" s="48"/>
      <c r="G965" s="49"/>
      <c r="H965" s="113"/>
    </row>
    <row r="966" spans="1:8" ht="61.5" customHeight="1" x14ac:dyDescent="0.7">
      <c r="A966" s="134" t="s">
        <v>1</v>
      </c>
      <c r="B966" s="13" t="s">
        <v>2</v>
      </c>
      <c r="C966" s="14" t="s">
        <v>3</v>
      </c>
      <c r="D966" s="14" t="s">
        <v>4</v>
      </c>
      <c r="E966" s="14" t="s">
        <v>5</v>
      </c>
      <c r="F966" s="426" t="s">
        <v>6</v>
      </c>
      <c r="G966" s="427"/>
    </row>
    <row r="967" spans="1:8" ht="114.75" customHeight="1" x14ac:dyDescent="0.7">
      <c r="A967" s="333" t="s">
        <v>345</v>
      </c>
      <c r="B967" s="334"/>
      <c r="C967" s="334"/>
      <c r="D967" s="334"/>
      <c r="E967" s="334"/>
      <c r="F967" s="334"/>
      <c r="G967" s="19" t="s">
        <v>16</v>
      </c>
    </row>
    <row r="968" spans="1:8" ht="61.5" customHeight="1" x14ac:dyDescent="0.7">
      <c r="A968" s="366" t="s">
        <v>346</v>
      </c>
      <c r="B968" s="367"/>
      <c r="C968" s="367"/>
      <c r="D968" s="367"/>
      <c r="E968" s="367"/>
      <c r="F968" s="154"/>
      <c r="G968" s="155"/>
    </row>
    <row r="969" spans="1:8" ht="61.5" customHeight="1" x14ac:dyDescent="0.7">
      <c r="A969" s="355" t="s">
        <v>7</v>
      </c>
      <c r="B969" s="356"/>
      <c r="C969" s="356"/>
      <c r="D969" s="356"/>
      <c r="E969" s="356"/>
      <c r="F969" s="377" t="s">
        <v>583</v>
      </c>
      <c r="G969" s="378"/>
    </row>
    <row r="970" spans="1:8" ht="61.5" customHeight="1" x14ac:dyDescent="0.7">
      <c r="A970" s="327" t="s">
        <v>398</v>
      </c>
      <c r="B970" s="328"/>
      <c r="C970" s="328"/>
      <c r="D970" s="328"/>
      <c r="E970" s="328"/>
      <c r="F970" s="377"/>
      <c r="G970" s="378"/>
    </row>
    <row r="971" spans="1:8" ht="61.5" customHeight="1" x14ac:dyDescent="0.7">
      <c r="A971" s="130">
        <v>45982</v>
      </c>
      <c r="B971" s="11">
        <v>45992</v>
      </c>
      <c r="C971" s="326">
        <v>190</v>
      </c>
      <c r="D971" s="326"/>
      <c r="E971" s="337"/>
      <c r="F971" s="154"/>
      <c r="G971" s="155"/>
    </row>
    <row r="972" spans="1:8" ht="61.5" customHeight="1" x14ac:dyDescent="0.7">
      <c r="A972" s="130">
        <v>45992</v>
      </c>
      <c r="B972" s="11">
        <v>46009</v>
      </c>
      <c r="C972" s="326">
        <v>170</v>
      </c>
      <c r="D972" s="326"/>
      <c r="E972" s="337"/>
      <c r="F972" s="154"/>
      <c r="G972" s="155"/>
    </row>
    <row r="973" spans="1:8" ht="61.5" customHeight="1" x14ac:dyDescent="0.7">
      <c r="A973" s="130">
        <v>46009</v>
      </c>
      <c r="B973" s="11">
        <v>46047</v>
      </c>
      <c r="C973" s="326">
        <v>190</v>
      </c>
      <c r="D973" s="326"/>
      <c r="E973" s="337"/>
      <c r="F973" s="154"/>
      <c r="G973" s="155"/>
    </row>
    <row r="974" spans="1:8" ht="61.5" customHeight="1" x14ac:dyDescent="0.7">
      <c r="A974" s="130">
        <v>46047</v>
      </c>
      <c r="B974" s="11">
        <v>46071</v>
      </c>
      <c r="C974" s="326">
        <v>170</v>
      </c>
      <c r="D974" s="326"/>
      <c r="E974" s="337"/>
      <c r="F974" s="154"/>
      <c r="G974" s="155"/>
    </row>
    <row r="975" spans="1:8" ht="61.5" customHeight="1" x14ac:dyDescent="0.7">
      <c r="A975" s="130">
        <v>46071</v>
      </c>
      <c r="B975" s="11">
        <v>46093</v>
      </c>
      <c r="C975" s="326">
        <v>110</v>
      </c>
      <c r="D975" s="326"/>
      <c r="E975" s="337"/>
      <c r="F975" s="154"/>
      <c r="G975" s="155"/>
    </row>
    <row r="976" spans="1:8" ht="61.5" customHeight="1" x14ac:dyDescent="0.7">
      <c r="A976" s="130">
        <v>46093</v>
      </c>
      <c r="B976" s="11">
        <v>46113</v>
      </c>
      <c r="C976" s="326">
        <v>170</v>
      </c>
      <c r="D976" s="326"/>
      <c r="E976" s="337"/>
      <c r="F976" s="154"/>
      <c r="G976" s="155"/>
    </row>
    <row r="977" spans="1:7" ht="61.5" customHeight="1" x14ac:dyDescent="0.7">
      <c r="A977" s="327" t="s">
        <v>384</v>
      </c>
      <c r="B977" s="328"/>
      <c r="C977" s="328"/>
      <c r="D977" s="328"/>
      <c r="E977" s="328"/>
      <c r="F977" s="575" t="s">
        <v>545</v>
      </c>
      <c r="G977" s="576"/>
    </row>
    <row r="978" spans="1:7" ht="61.5" customHeight="1" x14ac:dyDescent="0.7">
      <c r="A978" s="130">
        <v>45982</v>
      </c>
      <c r="B978" s="11">
        <v>45992</v>
      </c>
      <c r="C978" s="326">
        <v>210</v>
      </c>
      <c r="D978" s="326"/>
      <c r="E978" s="337"/>
      <c r="F978" s="62"/>
      <c r="G978" s="155"/>
    </row>
    <row r="979" spans="1:7" ht="61.5" customHeight="1" x14ac:dyDescent="0.7">
      <c r="A979" s="130">
        <v>45992</v>
      </c>
      <c r="B979" s="11">
        <v>46009</v>
      </c>
      <c r="C979" s="326">
        <v>190</v>
      </c>
      <c r="D979" s="326"/>
      <c r="E979" s="337"/>
      <c r="F979" s="62"/>
      <c r="G979" s="155"/>
    </row>
    <row r="980" spans="1:7" ht="61.5" customHeight="1" x14ac:dyDescent="0.7">
      <c r="A980" s="130">
        <v>46009</v>
      </c>
      <c r="B980" s="11">
        <v>46047</v>
      </c>
      <c r="C980" s="326">
        <v>210</v>
      </c>
      <c r="D980" s="326"/>
      <c r="E980" s="337"/>
      <c r="F980" s="62"/>
      <c r="G980" s="155"/>
    </row>
    <row r="981" spans="1:7" ht="61.5" customHeight="1" x14ac:dyDescent="0.7">
      <c r="A981" s="130">
        <v>46047</v>
      </c>
      <c r="B981" s="11">
        <v>46071</v>
      </c>
      <c r="C981" s="326">
        <v>190</v>
      </c>
      <c r="D981" s="326"/>
      <c r="E981" s="337"/>
      <c r="F981" s="62"/>
      <c r="G981" s="155"/>
    </row>
    <row r="982" spans="1:7" ht="61.5" customHeight="1" x14ac:dyDescent="0.7">
      <c r="A982" s="130">
        <v>46071</v>
      </c>
      <c r="B982" s="11">
        <v>46093</v>
      </c>
      <c r="C982" s="326">
        <v>130</v>
      </c>
      <c r="D982" s="326"/>
      <c r="E982" s="337"/>
      <c r="F982" s="62"/>
      <c r="G982" s="155"/>
    </row>
    <row r="983" spans="1:7" ht="61.5" customHeight="1" x14ac:dyDescent="0.7">
      <c r="A983" s="130">
        <v>46093</v>
      </c>
      <c r="B983" s="11">
        <v>46113</v>
      </c>
      <c r="C983" s="326">
        <v>190</v>
      </c>
      <c r="D983" s="326"/>
      <c r="E983" s="337"/>
      <c r="F983" s="62"/>
      <c r="G983" s="155"/>
    </row>
    <row r="984" spans="1:7" ht="61.5" customHeight="1" x14ac:dyDescent="0.7">
      <c r="A984" s="327" t="s">
        <v>385</v>
      </c>
      <c r="B984" s="328"/>
      <c r="C984" s="328"/>
      <c r="D984" s="328"/>
      <c r="E984" s="328"/>
      <c r="F984" s="597" t="s">
        <v>671</v>
      </c>
      <c r="G984" s="598"/>
    </row>
    <row r="985" spans="1:7" ht="61.5" customHeight="1" x14ac:dyDescent="0.7">
      <c r="A985" s="130">
        <v>45982</v>
      </c>
      <c r="B985" s="11">
        <v>45992</v>
      </c>
      <c r="C985" s="326">
        <v>240</v>
      </c>
      <c r="D985" s="326"/>
      <c r="E985" s="326"/>
      <c r="F985" s="597"/>
      <c r="G985" s="598"/>
    </row>
    <row r="986" spans="1:7" ht="61.5" customHeight="1" x14ac:dyDescent="0.7">
      <c r="A986" s="130">
        <v>45992</v>
      </c>
      <c r="B986" s="11">
        <v>46009</v>
      </c>
      <c r="C986" s="326">
        <v>220</v>
      </c>
      <c r="D986" s="326"/>
      <c r="E986" s="326"/>
      <c r="F986" s="597"/>
      <c r="G986" s="598"/>
    </row>
    <row r="987" spans="1:7" ht="61.5" customHeight="1" x14ac:dyDescent="0.7">
      <c r="A987" s="130">
        <v>46009</v>
      </c>
      <c r="B987" s="11">
        <v>46047</v>
      </c>
      <c r="C987" s="326">
        <v>240</v>
      </c>
      <c r="D987" s="326"/>
      <c r="E987" s="337"/>
      <c r="F987" s="597"/>
      <c r="G987" s="598"/>
    </row>
    <row r="988" spans="1:7" ht="61.5" customHeight="1" x14ac:dyDescent="0.7">
      <c r="A988" s="130">
        <v>46047</v>
      </c>
      <c r="B988" s="11">
        <v>46071</v>
      </c>
      <c r="C988" s="326">
        <v>220</v>
      </c>
      <c r="D988" s="326"/>
      <c r="E988" s="337"/>
      <c r="F988" s="597"/>
      <c r="G988" s="598"/>
    </row>
    <row r="989" spans="1:7" ht="61.5" customHeight="1" x14ac:dyDescent="0.7">
      <c r="A989" s="130">
        <v>46071</v>
      </c>
      <c r="B989" s="11">
        <v>46093</v>
      </c>
      <c r="C989" s="326">
        <v>160</v>
      </c>
      <c r="D989" s="326"/>
      <c r="E989" s="337"/>
      <c r="F989" s="597"/>
      <c r="G989" s="598"/>
    </row>
    <row r="990" spans="1:7" ht="61.5" customHeight="1" x14ac:dyDescent="0.7">
      <c r="A990" s="130">
        <v>46093</v>
      </c>
      <c r="B990" s="11">
        <v>46113</v>
      </c>
      <c r="C990" s="326">
        <v>220</v>
      </c>
      <c r="D990" s="326"/>
      <c r="E990" s="337"/>
      <c r="F990" s="597"/>
      <c r="G990" s="598"/>
    </row>
    <row r="991" spans="1:7" ht="61.5" customHeight="1" x14ac:dyDescent="0.7">
      <c r="A991" s="327" t="s">
        <v>397</v>
      </c>
      <c r="B991" s="328"/>
      <c r="C991" s="328"/>
      <c r="D991" s="328"/>
      <c r="E991" s="328"/>
      <c r="F991" s="597"/>
      <c r="G991" s="598"/>
    </row>
    <row r="992" spans="1:7" ht="61.5" customHeight="1" x14ac:dyDescent="0.7">
      <c r="A992" s="130">
        <v>45982</v>
      </c>
      <c r="B992" s="11">
        <v>45992</v>
      </c>
      <c r="C992" s="326">
        <v>280</v>
      </c>
      <c r="D992" s="326"/>
      <c r="E992" s="326"/>
      <c r="F992" s="270"/>
      <c r="G992" s="216"/>
    </row>
    <row r="993" spans="1:7" ht="61.5" customHeight="1" x14ac:dyDescent="0.7">
      <c r="A993" s="130">
        <v>45992</v>
      </c>
      <c r="B993" s="11">
        <v>46009</v>
      </c>
      <c r="C993" s="326">
        <v>260</v>
      </c>
      <c r="D993" s="326"/>
      <c r="E993" s="326"/>
      <c r="F993" s="270"/>
      <c r="G993" s="216"/>
    </row>
    <row r="994" spans="1:7" ht="61.5" customHeight="1" x14ac:dyDescent="0.7">
      <c r="A994" s="130">
        <v>46009</v>
      </c>
      <c r="B994" s="11">
        <v>46047</v>
      </c>
      <c r="C994" s="326">
        <v>280</v>
      </c>
      <c r="D994" s="326"/>
      <c r="E994" s="337"/>
      <c r="F994" s="315"/>
      <c r="G994" s="216"/>
    </row>
    <row r="995" spans="1:7" ht="61.5" customHeight="1" x14ac:dyDescent="0.7">
      <c r="A995" s="130">
        <v>46047</v>
      </c>
      <c r="B995" s="11">
        <v>46071</v>
      </c>
      <c r="C995" s="326">
        <v>260</v>
      </c>
      <c r="D995" s="326"/>
      <c r="E995" s="337"/>
      <c r="F995" s="315"/>
      <c r="G995" s="216"/>
    </row>
    <row r="996" spans="1:7" ht="61.5" customHeight="1" x14ac:dyDescent="0.7">
      <c r="A996" s="130">
        <v>46071</v>
      </c>
      <c r="B996" s="11">
        <v>46093</v>
      </c>
      <c r="C996" s="326">
        <v>200</v>
      </c>
      <c r="D996" s="326"/>
      <c r="E996" s="337"/>
      <c r="F996" s="315"/>
      <c r="G996" s="216"/>
    </row>
    <row r="997" spans="1:7" ht="61.5" customHeight="1" x14ac:dyDescent="0.7">
      <c r="A997" s="130">
        <v>46093</v>
      </c>
      <c r="B997" s="11">
        <v>46113</v>
      </c>
      <c r="C997" s="326">
        <v>260</v>
      </c>
      <c r="D997" s="326"/>
      <c r="E997" s="337"/>
      <c r="F997" s="315"/>
      <c r="G997" s="216"/>
    </row>
    <row r="998" spans="1:7" ht="114" customHeight="1" x14ac:dyDescent="0.7">
      <c r="A998" s="333" t="s">
        <v>233</v>
      </c>
      <c r="B998" s="334"/>
      <c r="C998" s="334"/>
      <c r="D998" s="334"/>
      <c r="E998" s="334"/>
      <c r="F998" s="334"/>
      <c r="G998" s="19" t="s">
        <v>16</v>
      </c>
    </row>
    <row r="999" spans="1:7" ht="72" customHeight="1" x14ac:dyDescent="0.7">
      <c r="A999" s="366" t="s">
        <v>80</v>
      </c>
      <c r="B999" s="367"/>
      <c r="C999" s="367"/>
      <c r="D999" s="367"/>
      <c r="E999" s="367"/>
      <c r="F999" s="585"/>
      <c r="G999" s="586"/>
    </row>
    <row r="1000" spans="1:7" ht="61.5" customHeight="1" x14ac:dyDescent="0.7">
      <c r="A1000" s="355" t="s">
        <v>12</v>
      </c>
      <c r="B1000" s="356"/>
      <c r="C1000" s="356"/>
      <c r="D1000" s="356"/>
      <c r="E1000" s="356"/>
      <c r="F1000" s="585"/>
      <c r="G1000" s="586"/>
    </row>
    <row r="1001" spans="1:7" ht="61.5" customHeight="1" x14ac:dyDescent="0.7">
      <c r="A1001" s="327" t="s">
        <v>632</v>
      </c>
      <c r="B1001" s="328"/>
      <c r="C1001" s="328"/>
      <c r="D1001" s="328"/>
      <c r="E1001" s="328"/>
      <c r="F1001" s="585"/>
      <c r="G1001" s="586"/>
    </row>
    <row r="1002" spans="1:7" ht="55.5" customHeight="1" x14ac:dyDescent="0.7">
      <c r="A1002" s="135"/>
      <c r="B1002" s="179"/>
      <c r="C1002" s="324" t="s">
        <v>581</v>
      </c>
      <c r="D1002" s="324"/>
      <c r="E1002" s="219"/>
      <c r="F1002" s="400"/>
      <c r="G1002" s="401"/>
    </row>
    <row r="1003" spans="1:7" ht="61.5" customHeight="1" x14ac:dyDescent="0.7">
      <c r="A1003" s="327" t="s">
        <v>305</v>
      </c>
      <c r="B1003" s="328"/>
      <c r="C1003" s="328"/>
      <c r="D1003" s="328"/>
      <c r="E1003" s="328"/>
      <c r="F1003" s="400"/>
      <c r="G1003" s="401"/>
    </row>
    <row r="1004" spans="1:7" ht="55.5" customHeight="1" x14ac:dyDescent="0.7">
      <c r="A1004" s="135"/>
      <c r="B1004" s="179"/>
      <c r="C1004" s="324" t="s">
        <v>581</v>
      </c>
      <c r="D1004" s="324"/>
      <c r="E1004" s="219"/>
      <c r="F1004" s="67"/>
      <c r="G1004" s="29"/>
    </row>
    <row r="1005" spans="1:7" ht="61.5" customHeight="1" x14ac:dyDescent="0.7">
      <c r="A1005" s="327" t="s">
        <v>307</v>
      </c>
      <c r="B1005" s="328"/>
      <c r="C1005" s="328"/>
      <c r="D1005" s="328"/>
      <c r="E1005" s="328"/>
      <c r="F1005" s="67"/>
      <c r="G1005" s="29"/>
    </row>
    <row r="1006" spans="1:7" ht="54" customHeight="1" x14ac:dyDescent="0.7">
      <c r="A1006" s="135"/>
      <c r="B1006" s="179"/>
      <c r="C1006" s="324" t="s">
        <v>581</v>
      </c>
      <c r="D1006" s="324"/>
      <c r="E1006" s="219"/>
      <c r="F1006" s="67"/>
      <c r="G1006" s="29"/>
    </row>
    <row r="1007" spans="1:7" ht="61.5" customHeight="1" x14ac:dyDescent="0.7">
      <c r="A1007" s="327" t="s">
        <v>306</v>
      </c>
      <c r="B1007" s="328"/>
      <c r="C1007" s="328"/>
      <c r="D1007" s="328"/>
      <c r="E1007" s="328"/>
      <c r="F1007" s="67"/>
      <c r="G1007" s="29"/>
    </row>
    <row r="1008" spans="1:7" ht="54" customHeight="1" x14ac:dyDescent="0.7">
      <c r="A1008" s="135"/>
      <c r="B1008" s="179"/>
      <c r="C1008" s="324" t="s">
        <v>581</v>
      </c>
      <c r="D1008" s="324"/>
      <c r="E1008" s="324"/>
      <c r="F1008" s="59"/>
      <c r="G1008" s="29"/>
    </row>
    <row r="1009" spans="1:14 16380:16380" ht="54" customHeight="1" x14ac:dyDescent="0.7">
      <c r="A1009" s="327" t="s">
        <v>631</v>
      </c>
      <c r="B1009" s="328"/>
      <c r="C1009" s="328"/>
      <c r="D1009" s="328"/>
      <c r="E1009" s="328"/>
      <c r="F1009" s="59"/>
      <c r="G1009" s="29"/>
    </row>
    <row r="1010" spans="1:14 16380:16380" ht="54" customHeight="1" x14ac:dyDescent="0.7">
      <c r="A1010" s="135"/>
      <c r="B1010" s="179"/>
      <c r="C1010" s="324" t="s">
        <v>581</v>
      </c>
      <c r="D1010" s="324"/>
      <c r="E1010" s="324"/>
      <c r="F1010" s="59"/>
      <c r="G1010" s="29"/>
    </row>
    <row r="1011" spans="1:14 16380:16380" customFormat="1" ht="114.75" customHeight="1" x14ac:dyDescent="0.7">
      <c r="A1011" s="333" t="s">
        <v>82</v>
      </c>
      <c r="B1011" s="334"/>
      <c r="C1011" s="334"/>
      <c r="D1011" s="334"/>
      <c r="E1011" s="334"/>
      <c r="F1011" s="334"/>
      <c r="G1011" s="19" t="s">
        <v>16</v>
      </c>
      <c r="H1011" s="114"/>
      <c r="K1011" s="5"/>
    </row>
    <row r="1012" spans="1:14 16380:16380" customFormat="1" ht="61.5" customHeight="1" x14ac:dyDescent="0.7">
      <c r="A1012" s="355" t="s">
        <v>8</v>
      </c>
      <c r="B1012" s="356"/>
      <c r="C1012" s="356"/>
      <c r="D1012" s="356"/>
      <c r="E1012" s="356"/>
      <c r="F1012" s="343" t="s">
        <v>618</v>
      </c>
      <c r="G1012" s="349"/>
      <c r="H1012" s="111"/>
      <c r="I1012" s="2"/>
      <c r="J1012" s="2"/>
      <c r="K1012" s="2"/>
      <c r="L1012" s="2"/>
      <c r="M1012" s="2"/>
      <c r="N1012" s="2"/>
    </row>
    <row r="1013" spans="1:14 16380:16380" customFormat="1" ht="61.5" customHeight="1" x14ac:dyDescent="0.7">
      <c r="A1013" s="327" t="s">
        <v>83</v>
      </c>
      <c r="B1013" s="328"/>
      <c r="C1013" s="328"/>
      <c r="D1013" s="328"/>
      <c r="E1013" s="328"/>
      <c r="F1013" s="343"/>
      <c r="G1013" s="349"/>
      <c r="H1013" s="111"/>
      <c r="I1013" s="2"/>
      <c r="J1013" s="2"/>
      <c r="K1013" s="2"/>
      <c r="L1013" s="2"/>
      <c r="M1013" s="2"/>
      <c r="N1013" s="2"/>
    </row>
    <row r="1014" spans="1:14 16380:16380" customFormat="1" ht="61.5" customHeight="1" x14ac:dyDescent="0.7">
      <c r="A1014" s="130"/>
      <c r="B1014" s="11"/>
      <c r="C1014" s="324" t="s">
        <v>581</v>
      </c>
      <c r="D1014" s="324"/>
      <c r="E1014" s="324"/>
      <c r="F1014" s="53"/>
      <c r="G1014" s="28"/>
      <c r="H1014" s="111"/>
      <c r="I1014" s="2"/>
      <c r="J1014" s="2"/>
      <c r="K1014" s="2"/>
      <c r="L1014" s="2"/>
      <c r="M1014" s="2"/>
      <c r="N1014" s="2"/>
      <c r="XEZ1014" s="6"/>
    </row>
    <row r="1015" spans="1:14 16380:16380" customFormat="1" ht="61.5" customHeight="1" x14ac:dyDescent="0.7">
      <c r="A1015" s="327" t="s">
        <v>84</v>
      </c>
      <c r="B1015" s="328"/>
      <c r="C1015" s="328"/>
      <c r="D1015" s="328"/>
      <c r="E1015" s="328"/>
      <c r="F1015" s="82"/>
      <c r="G1015" s="83"/>
      <c r="H1015" s="111"/>
      <c r="I1015" s="2"/>
      <c r="J1015" s="2"/>
      <c r="K1015" s="2"/>
      <c r="L1015" s="2"/>
      <c r="M1015" s="2"/>
      <c r="N1015" s="2"/>
      <c r="XEZ1015" s="6"/>
    </row>
    <row r="1016" spans="1:14 16380:16380" customFormat="1" ht="61.5" customHeight="1" x14ac:dyDescent="0.7">
      <c r="A1016" s="130"/>
      <c r="B1016" s="11"/>
      <c r="C1016" s="324" t="s">
        <v>581</v>
      </c>
      <c r="D1016" s="324"/>
      <c r="E1016" s="324"/>
      <c r="F1016" s="118"/>
      <c r="G1016" s="119"/>
      <c r="H1016" s="111"/>
      <c r="I1016" s="2"/>
      <c r="J1016" s="2"/>
      <c r="K1016" s="2"/>
      <c r="L1016" s="2"/>
      <c r="M1016" s="2"/>
      <c r="N1016" s="2"/>
      <c r="XEZ1016" s="6"/>
    </row>
    <row r="1017" spans="1:14 16380:16380" customFormat="1" ht="61.5" customHeight="1" x14ac:dyDescent="0.7">
      <c r="A1017" s="327" t="s">
        <v>85</v>
      </c>
      <c r="B1017" s="328"/>
      <c r="C1017" s="328"/>
      <c r="D1017" s="328"/>
      <c r="E1017" s="328"/>
      <c r="F1017" s="82"/>
      <c r="G1017" s="83"/>
      <c r="H1017" s="111"/>
      <c r="I1017" s="2"/>
      <c r="J1017" s="2"/>
      <c r="K1017" s="2"/>
      <c r="L1017" s="2"/>
      <c r="M1017" s="2"/>
      <c r="N1017" s="2"/>
      <c r="XEZ1017" s="6"/>
    </row>
    <row r="1018" spans="1:14 16380:16380" customFormat="1" ht="61.5" customHeight="1" x14ac:dyDescent="0.7">
      <c r="A1018" s="130"/>
      <c r="B1018" s="11"/>
      <c r="C1018" s="324" t="s">
        <v>581</v>
      </c>
      <c r="D1018" s="324"/>
      <c r="E1018" s="324"/>
      <c r="F1018" s="118"/>
      <c r="G1018" s="119"/>
      <c r="H1018" s="111"/>
      <c r="I1018" s="2"/>
      <c r="J1018" s="2"/>
      <c r="K1018" s="2"/>
      <c r="L1018" s="2"/>
      <c r="M1018" s="2"/>
      <c r="N1018" s="2"/>
      <c r="XEZ1018" s="6"/>
    </row>
    <row r="1019" spans="1:14 16380:16380" customFormat="1" ht="61.5" customHeight="1" x14ac:dyDescent="0.7">
      <c r="A1019" s="327" t="s">
        <v>86</v>
      </c>
      <c r="B1019" s="328"/>
      <c r="C1019" s="328"/>
      <c r="D1019" s="328"/>
      <c r="E1019" s="328"/>
      <c r="F1019" s="53"/>
      <c r="G1019" s="28"/>
      <c r="H1019" s="111"/>
      <c r="I1019" s="2"/>
      <c r="J1019" s="2"/>
      <c r="K1019" s="2"/>
      <c r="L1019" s="2"/>
      <c r="M1019" s="2"/>
      <c r="N1019" s="2"/>
      <c r="XEZ1019" s="6"/>
    </row>
    <row r="1020" spans="1:14 16380:16380" customFormat="1" ht="61.5" customHeight="1" x14ac:dyDescent="0.7">
      <c r="A1020" s="130"/>
      <c r="B1020" s="11"/>
      <c r="C1020" s="324" t="s">
        <v>581</v>
      </c>
      <c r="D1020" s="324"/>
      <c r="E1020" s="324"/>
      <c r="F1020" s="53"/>
      <c r="G1020" s="28"/>
      <c r="H1020" s="111"/>
      <c r="I1020" s="2"/>
      <c r="J1020" s="2"/>
      <c r="K1020" s="2"/>
      <c r="L1020" s="2"/>
      <c r="M1020" s="2"/>
      <c r="N1020" s="2"/>
      <c r="XEZ1020" s="6"/>
    </row>
    <row r="1021" spans="1:14 16380:16380" customFormat="1" ht="114" customHeight="1" x14ac:dyDescent="0.7">
      <c r="A1021" s="333" t="s">
        <v>352</v>
      </c>
      <c r="B1021" s="334"/>
      <c r="C1021" s="334"/>
      <c r="D1021" s="334"/>
      <c r="E1021" s="334"/>
      <c r="F1021" s="334"/>
      <c r="G1021" s="19" t="s">
        <v>16</v>
      </c>
      <c r="H1021" s="111"/>
      <c r="I1021" s="2"/>
      <c r="J1021" s="2"/>
      <c r="K1021" s="2"/>
      <c r="L1021" s="2"/>
      <c r="M1021" s="2"/>
      <c r="N1021" s="2"/>
      <c r="XEZ1021" s="6"/>
    </row>
    <row r="1022" spans="1:14 16380:16380" customFormat="1" ht="61.5" customHeight="1" x14ac:dyDescent="0.7">
      <c r="A1022" s="355" t="s">
        <v>12</v>
      </c>
      <c r="B1022" s="356"/>
      <c r="C1022" s="356"/>
      <c r="D1022" s="356"/>
      <c r="E1022" s="356"/>
      <c r="F1022" s="343" t="s">
        <v>480</v>
      </c>
      <c r="G1022" s="349"/>
      <c r="H1022" s="111"/>
      <c r="I1022" s="2"/>
      <c r="J1022" s="2"/>
      <c r="K1022" s="2"/>
      <c r="L1022" s="2"/>
      <c r="M1022" s="2"/>
      <c r="N1022" s="2"/>
      <c r="XEZ1022" s="6"/>
    </row>
    <row r="1023" spans="1:14 16380:16380" customFormat="1" ht="61.5" customHeight="1" x14ac:dyDescent="0.7">
      <c r="A1023" s="327" t="s">
        <v>155</v>
      </c>
      <c r="B1023" s="328"/>
      <c r="C1023" s="328"/>
      <c r="D1023" s="328"/>
      <c r="E1023" s="328"/>
      <c r="F1023" s="343"/>
      <c r="G1023" s="349"/>
      <c r="H1023" s="111"/>
      <c r="I1023" s="2"/>
      <c r="J1023" s="2"/>
      <c r="K1023" s="2"/>
      <c r="L1023" s="2"/>
      <c r="M1023" s="2"/>
      <c r="N1023" s="2"/>
      <c r="XEZ1023" s="6"/>
    </row>
    <row r="1024" spans="1:14 16380:16380" customFormat="1" ht="61.5" customHeight="1" x14ac:dyDescent="0.7">
      <c r="A1024" s="130">
        <v>45901</v>
      </c>
      <c r="B1024" s="11">
        <v>45915</v>
      </c>
      <c r="C1024" s="325">
        <v>65</v>
      </c>
      <c r="D1024" s="325"/>
      <c r="E1024" s="181" t="s">
        <v>13</v>
      </c>
      <c r="F1024" s="343"/>
      <c r="G1024" s="349"/>
      <c r="H1024" s="111"/>
      <c r="I1024" s="2"/>
      <c r="J1024" s="2"/>
      <c r="K1024" s="2"/>
      <c r="L1024" s="2"/>
      <c r="M1024" s="2"/>
      <c r="N1024" s="2"/>
      <c r="XEZ1024" s="6"/>
    </row>
    <row r="1025" spans="1:14 16380:16380" customFormat="1" ht="61.5" customHeight="1" x14ac:dyDescent="0.7">
      <c r="A1025" s="355" t="s">
        <v>8</v>
      </c>
      <c r="B1025" s="356"/>
      <c r="C1025" s="356"/>
      <c r="D1025" s="356"/>
      <c r="E1025" s="356"/>
      <c r="F1025" s="53"/>
      <c r="G1025" s="28"/>
      <c r="H1025" s="111"/>
      <c r="I1025" s="2"/>
      <c r="J1025" s="2"/>
      <c r="K1025" s="2"/>
      <c r="L1025" s="2"/>
      <c r="M1025" s="2"/>
      <c r="N1025" s="2"/>
      <c r="XEZ1025" s="6"/>
    </row>
    <row r="1026" spans="1:14 16380:16380" customFormat="1" ht="61.5" customHeight="1" x14ac:dyDescent="0.7">
      <c r="A1026" s="327" t="s">
        <v>155</v>
      </c>
      <c r="B1026" s="328"/>
      <c r="C1026" s="328"/>
      <c r="D1026" s="328"/>
      <c r="E1026" s="328"/>
      <c r="F1026" s="53"/>
      <c r="G1026" s="28"/>
      <c r="H1026" s="111"/>
      <c r="I1026" s="2"/>
      <c r="J1026" s="2"/>
      <c r="K1026" s="2"/>
      <c r="L1026" s="2"/>
      <c r="M1026" s="2"/>
      <c r="N1026" s="2"/>
      <c r="XEZ1026" s="6"/>
    </row>
    <row r="1027" spans="1:14 16380:16380" customFormat="1" ht="61.5" customHeight="1" x14ac:dyDescent="0.7">
      <c r="A1027" s="130">
        <v>45901</v>
      </c>
      <c r="B1027" s="11">
        <v>45915</v>
      </c>
      <c r="C1027" s="10">
        <f>10+C1024</f>
        <v>75</v>
      </c>
      <c r="D1027" s="10">
        <f>20+C1024</f>
        <v>85</v>
      </c>
      <c r="E1027" s="181" t="s">
        <v>13</v>
      </c>
      <c r="F1027" s="53"/>
      <c r="G1027" s="28"/>
      <c r="H1027" s="111"/>
      <c r="I1027" s="2"/>
      <c r="J1027" s="2"/>
      <c r="K1027" s="2"/>
      <c r="L1027" s="2"/>
      <c r="M1027" s="2"/>
      <c r="N1027" s="2"/>
      <c r="XEZ1027" s="6"/>
    </row>
    <row r="1028" spans="1:14 16380:16380" customFormat="1" ht="119.25" customHeight="1" x14ac:dyDescent="0.7">
      <c r="A1028" s="333" t="s">
        <v>402</v>
      </c>
      <c r="B1028" s="334"/>
      <c r="C1028" s="334"/>
      <c r="D1028" s="334"/>
      <c r="E1028" s="334"/>
      <c r="F1028" s="334"/>
      <c r="G1028" s="19" t="s">
        <v>16</v>
      </c>
      <c r="H1028" s="111"/>
      <c r="I1028" s="2"/>
      <c r="J1028" s="2"/>
      <c r="K1028" s="2"/>
      <c r="L1028" s="2"/>
      <c r="M1028" s="2"/>
      <c r="N1028" s="2"/>
      <c r="XEZ1028" s="6"/>
    </row>
    <row r="1029" spans="1:14 16380:16380" customFormat="1" ht="61.5" customHeight="1" x14ac:dyDescent="0.7">
      <c r="A1029" s="366" t="s">
        <v>589</v>
      </c>
      <c r="B1029" s="367"/>
      <c r="C1029" s="367"/>
      <c r="D1029" s="367"/>
      <c r="E1029" s="367"/>
      <c r="F1029" s="357" t="s">
        <v>598</v>
      </c>
      <c r="G1029" s="358"/>
      <c r="H1029" s="111"/>
      <c r="I1029" s="2"/>
      <c r="J1029" s="2"/>
      <c r="K1029" s="2"/>
      <c r="L1029" s="2"/>
      <c r="M1029" s="2"/>
      <c r="N1029" s="2"/>
      <c r="XEZ1029" s="6"/>
    </row>
    <row r="1030" spans="1:14 16380:16380" customFormat="1" ht="61.5" customHeight="1" x14ac:dyDescent="0.7">
      <c r="A1030" s="355" t="s">
        <v>496</v>
      </c>
      <c r="B1030" s="356"/>
      <c r="C1030" s="356"/>
      <c r="D1030" s="356"/>
      <c r="E1030" s="356"/>
      <c r="F1030" s="357"/>
      <c r="G1030" s="358"/>
      <c r="H1030" s="111"/>
      <c r="I1030" s="2"/>
      <c r="J1030" s="2"/>
      <c r="K1030" s="2"/>
      <c r="L1030" s="2"/>
      <c r="M1030" s="2"/>
      <c r="N1030" s="2"/>
      <c r="XEZ1030" s="6"/>
    </row>
    <row r="1031" spans="1:14 16380:16380" customFormat="1" ht="61.5" customHeight="1" x14ac:dyDescent="0.7">
      <c r="A1031" s="327" t="s">
        <v>134</v>
      </c>
      <c r="B1031" s="328"/>
      <c r="C1031" s="328"/>
      <c r="D1031" s="328"/>
      <c r="E1031" s="328"/>
      <c r="F1031" s="357"/>
      <c r="G1031" s="358"/>
      <c r="H1031" s="111"/>
      <c r="I1031" s="2"/>
      <c r="J1031" s="2"/>
      <c r="K1031" s="2"/>
      <c r="L1031" s="2"/>
      <c r="M1031" s="2"/>
      <c r="N1031" s="2"/>
      <c r="XEZ1031" s="6"/>
    </row>
    <row r="1032" spans="1:14 16380:16380" customFormat="1" ht="48" customHeight="1" x14ac:dyDescent="0.7">
      <c r="A1032" s="135">
        <v>45972</v>
      </c>
      <c r="B1032" s="179">
        <v>46015</v>
      </c>
      <c r="C1032" s="324">
        <v>70</v>
      </c>
      <c r="D1032" s="324"/>
      <c r="E1032" s="180" t="s">
        <v>13</v>
      </c>
      <c r="F1032" s="53"/>
      <c r="G1032" s="28"/>
      <c r="H1032" s="111"/>
      <c r="I1032" s="2"/>
      <c r="J1032" s="2"/>
      <c r="K1032" s="2"/>
      <c r="L1032" s="2"/>
      <c r="M1032" s="2"/>
      <c r="N1032" s="2"/>
      <c r="XEZ1032" s="6"/>
    </row>
    <row r="1033" spans="1:14 16380:16380" customFormat="1" ht="48" customHeight="1" x14ac:dyDescent="0.7">
      <c r="A1033" s="135">
        <v>46015</v>
      </c>
      <c r="B1033" s="179">
        <v>46033</v>
      </c>
      <c r="C1033" s="324">
        <v>75</v>
      </c>
      <c r="D1033" s="324"/>
      <c r="E1033" s="180" t="s">
        <v>13</v>
      </c>
      <c r="F1033" s="53"/>
      <c r="G1033" s="28"/>
      <c r="H1033" s="111"/>
      <c r="I1033" s="2"/>
      <c r="J1033" s="2"/>
      <c r="K1033" s="2"/>
      <c r="L1033" s="2"/>
      <c r="M1033" s="2"/>
      <c r="N1033" s="2"/>
      <c r="XEZ1033" s="6"/>
    </row>
    <row r="1034" spans="1:14 16380:16380" customFormat="1" ht="61.5" customHeight="1" x14ac:dyDescent="0.7">
      <c r="A1034" s="327" t="s">
        <v>112</v>
      </c>
      <c r="B1034" s="328"/>
      <c r="C1034" s="328"/>
      <c r="D1034" s="328"/>
      <c r="E1034" s="328"/>
      <c r="F1034" s="78"/>
      <c r="G1034" s="77"/>
      <c r="H1034" s="111"/>
      <c r="I1034" s="2"/>
      <c r="J1034" s="2"/>
      <c r="K1034" s="2"/>
      <c r="L1034" s="2"/>
      <c r="M1034" s="2"/>
      <c r="N1034" s="2"/>
      <c r="XEZ1034" s="6"/>
    </row>
    <row r="1035" spans="1:14 16380:16380" customFormat="1" ht="46.5" customHeight="1" x14ac:dyDescent="0.7">
      <c r="A1035" s="135">
        <v>45972</v>
      </c>
      <c r="B1035" s="179">
        <v>46015</v>
      </c>
      <c r="C1035" s="324">
        <v>80</v>
      </c>
      <c r="D1035" s="324"/>
      <c r="E1035" s="180" t="s">
        <v>13</v>
      </c>
      <c r="F1035" s="53"/>
      <c r="G1035" s="28"/>
      <c r="H1035" s="111"/>
      <c r="I1035" s="2"/>
      <c r="J1035" s="2"/>
      <c r="K1035" s="2"/>
      <c r="L1035" s="2"/>
      <c r="M1035" s="2"/>
      <c r="N1035" s="2"/>
      <c r="XEZ1035" s="6"/>
    </row>
    <row r="1036" spans="1:14 16380:16380" customFormat="1" ht="46.5" customHeight="1" x14ac:dyDescent="0.7">
      <c r="A1036" s="135">
        <v>46015</v>
      </c>
      <c r="B1036" s="179">
        <v>46033</v>
      </c>
      <c r="C1036" s="324">
        <v>85</v>
      </c>
      <c r="D1036" s="324"/>
      <c r="E1036" s="180" t="s">
        <v>13</v>
      </c>
      <c r="F1036" s="53"/>
      <c r="G1036" s="28"/>
      <c r="H1036" s="111"/>
      <c r="I1036" s="2"/>
      <c r="J1036" s="2"/>
      <c r="K1036" s="2"/>
      <c r="L1036" s="2"/>
      <c r="M1036" s="2"/>
      <c r="N1036" s="2"/>
      <c r="XEZ1036" s="6"/>
    </row>
    <row r="1037" spans="1:14 16380:16380" customFormat="1" ht="61.5" customHeight="1" x14ac:dyDescent="0.7">
      <c r="A1037" s="327" t="s">
        <v>445</v>
      </c>
      <c r="B1037" s="328"/>
      <c r="C1037" s="328"/>
      <c r="D1037" s="328"/>
      <c r="E1037" s="328"/>
      <c r="F1037" s="53"/>
      <c r="G1037" s="28"/>
      <c r="H1037" s="111"/>
      <c r="I1037" s="2"/>
      <c r="J1037" s="2"/>
      <c r="K1037" s="2"/>
      <c r="L1037" s="2"/>
      <c r="M1037" s="2"/>
      <c r="N1037" s="2"/>
      <c r="XEZ1037" s="6"/>
    </row>
    <row r="1038" spans="1:14 16380:16380" customFormat="1" ht="50.25" customHeight="1" x14ac:dyDescent="0.7">
      <c r="A1038" s="135">
        <v>45972</v>
      </c>
      <c r="B1038" s="179">
        <v>46015</v>
      </c>
      <c r="C1038" s="324">
        <v>135</v>
      </c>
      <c r="D1038" s="324"/>
      <c r="E1038" s="574"/>
      <c r="F1038" s="53"/>
      <c r="G1038" s="28"/>
      <c r="H1038" s="111"/>
      <c r="I1038" s="2"/>
      <c r="J1038" s="2"/>
      <c r="K1038" s="2"/>
      <c r="L1038" s="2"/>
      <c r="M1038" s="2"/>
      <c r="N1038" s="2"/>
      <c r="XEZ1038" s="6"/>
    </row>
    <row r="1039" spans="1:14 16380:16380" customFormat="1" ht="50.25" customHeight="1" x14ac:dyDescent="0.7">
      <c r="A1039" s="135">
        <v>46015</v>
      </c>
      <c r="B1039" s="179">
        <v>46033</v>
      </c>
      <c r="C1039" s="324">
        <v>140</v>
      </c>
      <c r="D1039" s="324"/>
      <c r="E1039" s="574"/>
      <c r="F1039" s="53"/>
      <c r="G1039" s="28"/>
      <c r="H1039" s="111"/>
      <c r="I1039" s="2"/>
      <c r="J1039" s="2"/>
      <c r="K1039" s="2"/>
      <c r="L1039" s="2"/>
      <c r="M1039" s="2"/>
      <c r="N1039" s="2"/>
      <c r="XEZ1039" s="6"/>
    </row>
    <row r="1040" spans="1:14 16380:16380" customFormat="1" ht="61.5" customHeight="1" x14ac:dyDescent="0.7">
      <c r="A1040" s="327" t="s">
        <v>173</v>
      </c>
      <c r="B1040" s="328"/>
      <c r="C1040" s="328"/>
      <c r="D1040" s="328"/>
      <c r="E1040" s="328"/>
      <c r="F1040" s="67"/>
      <c r="G1040" s="29"/>
      <c r="H1040" s="111"/>
      <c r="I1040" s="2"/>
      <c r="J1040" s="2"/>
      <c r="K1040" s="2"/>
      <c r="L1040" s="2"/>
      <c r="M1040" s="2"/>
      <c r="N1040" s="2"/>
      <c r="XEZ1040" s="6"/>
    </row>
    <row r="1041" spans="1:14 16380:16380" customFormat="1" ht="39" customHeight="1" x14ac:dyDescent="0.7">
      <c r="A1041" s="135">
        <v>45972</v>
      </c>
      <c r="B1041" s="179">
        <v>46015</v>
      </c>
      <c r="C1041" s="324">
        <v>90</v>
      </c>
      <c r="D1041" s="324"/>
      <c r="E1041" s="180" t="s">
        <v>13</v>
      </c>
      <c r="F1041" s="67"/>
      <c r="G1041" s="29"/>
      <c r="H1041" s="111"/>
      <c r="I1041" s="2"/>
      <c r="J1041" s="2"/>
      <c r="K1041" s="2"/>
      <c r="L1041" s="2"/>
      <c r="M1041" s="2"/>
      <c r="N1041" s="2"/>
      <c r="XEZ1041" s="6"/>
    </row>
    <row r="1042" spans="1:14 16380:16380" customFormat="1" ht="39" customHeight="1" x14ac:dyDescent="0.7">
      <c r="A1042" s="135">
        <v>46015</v>
      </c>
      <c r="B1042" s="179">
        <v>46033</v>
      </c>
      <c r="C1042" s="324">
        <v>95</v>
      </c>
      <c r="D1042" s="324"/>
      <c r="E1042" s="180" t="s">
        <v>13</v>
      </c>
      <c r="F1042" s="67"/>
      <c r="G1042" s="29"/>
      <c r="H1042" s="111"/>
      <c r="I1042" s="2"/>
      <c r="J1042" s="2"/>
      <c r="K1042" s="2"/>
      <c r="L1042" s="2"/>
      <c r="M1042" s="2"/>
      <c r="N1042" s="2"/>
      <c r="XEZ1042" s="6"/>
    </row>
    <row r="1043" spans="1:14 16380:16380" customFormat="1" ht="61.5" customHeight="1" x14ac:dyDescent="0.7">
      <c r="A1043" s="327" t="s">
        <v>446</v>
      </c>
      <c r="B1043" s="328"/>
      <c r="C1043" s="328"/>
      <c r="D1043" s="328"/>
      <c r="E1043" s="328"/>
      <c r="F1043" s="67"/>
      <c r="G1043" s="29"/>
      <c r="H1043" s="111"/>
      <c r="I1043" s="2"/>
      <c r="J1043" s="2"/>
      <c r="K1043" s="2"/>
      <c r="L1043" s="2"/>
      <c r="M1043" s="2"/>
      <c r="N1043" s="2"/>
      <c r="XEZ1043" s="6"/>
    </row>
    <row r="1044" spans="1:14 16380:16380" customFormat="1" ht="46.5" customHeight="1" x14ac:dyDescent="0.7">
      <c r="A1044" s="135">
        <v>45972</v>
      </c>
      <c r="B1044" s="179">
        <v>46015</v>
      </c>
      <c r="C1044" s="324">
        <v>145</v>
      </c>
      <c r="D1044" s="324"/>
      <c r="E1044" s="574"/>
      <c r="F1044" s="53"/>
      <c r="G1044" s="28"/>
      <c r="H1044" s="111"/>
      <c r="I1044" s="2"/>
      <c r="J1044" s="2"/>
      <c r="K1044" s="2"/>
      <c r="L1044" s="2"/>
      <c r="M1044" s="2"/>
      <c r="N1044" s="2"/>
      <c r="XEZ1044" s="6"/>
    </row>
    <row r="1045" spans="1:14 16380:16380" customFormat="1" ht="46.5" customHeight="1" x14ac:dyDescent="0.7">
      <c r="A1045" s="135">
        <v>46015</v>
      </c>
      <c r="B1045" s="179">
        <v>46033</v>
      </c>
      <c r="C1045" s="324">
        <v>150</v>
      </c>
      <c r="D1045" s="324"/>
      <c r="E1045" s="574"/>
      <c r="F1045" s="53"/>
      <c r="G1045" s="28"/>
      <c r="H1045" s="111"/>
      <c r="I1045" s="2"/>
      <c r="J1045" s="2"/>
      <c r="K1045" s="2"/>
      <c r="L1045" s="2"/>
      <c r="M1045" s="2"/>
      <c r="N1045" s="2"/>
      <c r="XEZ1045" s="6"/>
    </row>
    <row r="1046" spans="1:14 16380:16380" customFormat="1" ht="61.5" customHeight="1" x14ac:dyDescent="0.7">
      <c r="A1046" s="327" t="s">
        <v>403</v>
      </c>
      <c r="B1046" s="328"/>
      <c r="C1046" s="328"/>
      <c r="D1046" s="328"/>
      <c r="E1046" s="328"/>
      <c r="F1046" s="53"/>
      <c r="G1046" s="28"/>
      <c r="H1046" s="111"/>
      <c r="I1046" s="2"/>
      <c r="J1046" s="2"/>
      <c r="K1046" s="2"/>
      <c r="L1046" s="2"/>
      <c r="M1046" s="2"/>
      <c r="N1046" s="2"/>
      <c r="XEZ1046" s="6"/>
    </row>
    <row r="1047" spans="1:14 16380:16380" customFormat="1" ht="44.25" customHeight="1" x14ac:dyDescent="0.7">
      <c r="A1047" s="135">
        <v>45972</v>
      </c>
      <c r="B1047" s="179">
        <v>46015</v>
      </c>
      <c r="C1047" s="324">
        <v>100</v>
      </c>
      <c r="D1047" s="324"/>
      <c r="E1047" s="247">
        <v>120</v>
      </c>
      <c r="F1047" s="53"/>
      <c r="G1047" s="28"/>
      <c r="H1047" s="111"/>
      <c r="I1047" s="2"/>
      <c r="J1047" s="2"/>
      <c r="K1047" s="2"/>
      <c r="L1047" s="2"/>
      <c r="M1047" s="2"/>
      <c r="N1047" s="2"/>
      <c r="XEZ1047" s="6"/>
    </row>
    <row r="1048" spans="1:14 16380:16380" customFormat="1" ht="44.25" customHeight="1" x14ac:dyDescent="0.7">
      <c r="A1048" s="135">
        <v>46015</v>
      </c>
      <c r="B1048" s="179">
        <v>46033</v>
      </c>
      <c r="C1048" s="324">
        <v>105</v>
      </c>
      <c r="D1048" s="324"/>
      <c r="E1048" s="247">
        <v>125</v>
      </c>
      <c r="F1048" s="53"/>
      <c r="G1048" s="28"/>
      <c r="H1048" s="111"/>
      <c r="I1048" s="2"/>
      <c r="J1048" s="2"/>
      <c r="K1048" s="2"/>
      <c r="L1048" s="2"/>
      <c r="M1048" s="2"/>
      <c r="N1048" s="2"/>
      <c r="XEZ1048" s="6"/>
    </row>
    <row r="1049" spans="1:14 16380:16380" customFormat="1" ht="61.5" customHeight="1" x14ac:dyDescent="0.7">
      <c r="A1049" s="327" t="s">
        <v>404</v>
      </c>
      <c r="B1049" s="328"/>
      <c r="C1049" s="328"/>
      <c r="D1049" s="328"/>
      <c r="E1049" s="328"/>
      <c r="F1049" s="53"/>
      <c r="G1049" s="28"/>
      <c r="H1049" s="111"/>
      <c r="I1049" s="2"/>
      <c r="J1049" s="2"/>
      <c r="K1049" s="2"/>
      <c r="L1049" s="2"/>
      <c r="M1049" s="2"/>
      <c r="N1049" s="2"/>
      <c r="XEZ1049" s="6"/>
    </row>
    <row r="1050" spans="1:14 16380:16380" customFormat="1" ht="48" customHeight="1" x14ac:dyDescent="0.7">
      <c r="A1050" s="135">
        <v>45972</v>
      </c>
      <c r="B1050" s="179">
        <v>46015</v>
      </c>
      <c r="C1050" s="324">
        <v>125</v>
      </c>
      <c r="D1050" s="324"/>
      <c r="E1050" s="574"/>
      <c r="F1050" s="53"/>
      <c r="G1050" s="28"/>
      <c r="H1050" s="111"/>
      <c r="I1050" s="2"/>
      <c r="J1050" s="2"/>
      <c r="K1050" s="2"/>
      <c r="L1050" s="2"/>
      <c r="M1050" s="2"/>
      <c r="N1050" s="2"/>
      <c r="XEZ1050" s="6"/>
    </row>
    <row r="1051" spans="1:14 16380:16380" customFormat="1" ht="48" customHeight="1" x14ac:dyDescent="0.7">
      <c r="A1051" s="135">
        <v>46015</v>
      </c>
      <c r="B1051" s="179">
        <v>46033</v>
      </c>
      <c r="C1051" s="324">
        <v>130</v>
      </c>
      <c r="D1051" s="324"/>
      <c r="E1051" s="574"/>
      <c r="F1051" s="53"/>
      <c r="G1051" s="28"/>
      <c r="H1051" s="111"/>
      <c r="I1051" s="2"/>
      <c r="J1051" s="2"/>
      <c r="K1051" s="2"/>
      <c r="L1051" s="2"/>
      <c r="M1051" s="2"/>
      <c r="N1051" s="2"/>
      <c r="XEZ1051" s="6"/>
    </row>
    <row r="1052" spans="1:14 16380:16380" customFormat="1" ht="61.5" customHeight="1" x14ac:dyDescent="0.7">
      <c r="A1052" s="327" t="s">
        <v>405</v>
      </c>
      <c r="B1052" s="328"/>
      <c r="C1052" s="328"/>
      <c r="D1052" s="328"/>
      <c r="E1052" s="328"/>
      <c r="F1052" s="53"/>
      <c r="G1052" s="28"/>
      <c r="H1052" s="111"/>
      <c r="I1052" s="2"/>
      <c r="J1052" s="2"/>
      <c r="K1052" s="2"/>
      <c r="L1052" s="2"/>
      <c r="M1052" s="2"/>
      <c r="N1052" s="2"/>
      <c r="XEZ1052" s="6"/>
    </row>
    <row r="1053" spans="1:14 16380:16380" customFormat="1" ht="44.25" customHeight="1" x14ac:dyDescent="0.7">
      <c r="A1053" s="135">
        <v>45972</v>
      </c>
      <c r="B1053" s="179">
        <v>46015</v>
      </c>
      <c r="C1053" s="324">
        <v>150</v>
      </c>
      <c r="D1053" s="324"/>
      <c r="E1053" s="324"/>
      <c r="F1053" s="53"/>
      <c r="G1053" s="28"/>
      <c r="H1053" s="111"/>
      <c r="I1053" s="2"/>
      <c r="J1053" s="2"/>
      <c r="K1053" s="2"/>
      <c r="L1053" s="2"/>
      <c r="M1053" s="2"/>
      <c r="N1053" s="2"/>
      <c r="XEZ1053" s="6"/>
    </row>
    <row r="1054" spans="1:14 16380:16380" customFormat="1" ht="44.25" customHeight="1" x14ac:dyDescent="0.7">
      <c r="A1054" s="135">
        <v>46015</v>
      </c>
      <c r="B1054" s="179">
        <v>46033</v>
      </c>
      <c r="C1054" s="324">
        <v>155</v>
      </c>
      <c r="D1054" s="324"/>
      <c r="E1054" s="324"/>
      <c r="F1054" s="53"/>
      <c r="G1054" s="28"/>
      <c r="H1054" s="111"/>
      <c r="I1054" s="2"/>
      <c r="J1054" s="2"/>
      <c r="K1054" s="2"/>
      <c r="L1054" s="2"/>
      <c r="M1054" s="2"/>
      <c r="N1054" s="2"/>
      <c r="XEZ1054" s="6"/>
    </row>
    <row r="1055" spans="1:14 16380:16380" customFormat="1" ht="61.5" customHeight="1" x14ac:dyDescent="0.7">
      <c r="A1055" s="327" t="s">
        <v>495</v>
      </c>
      <c r="B1055" s="328"/>
      <c r="C1055" s="328"/>
      <c r="D1055" s="328"/>
      <c r="E1055" s="328"/>
      <c r="F1055" s="53"/>
      <c r="G1055" s="28"/>
      <c r="H1055" s="111"/>
      <c r="I1055" s="2"/>
      <c r="J1055" s="2"/>
      <c r="K1055" s="2"/>
      <c r="L1055" s="2"/>
      <c r="M1055" s="2"/>
      <c r="N1055" s="2"/>
      <c r="XEZ1055" s="6"/>
    </row>
    <row r="1056" spans="1:14 16380:16380" customFormat="1" ht="40.5" customHeight="1" x14ac:dyDescent="0.7">
      <c r="A1056" s="135">
        <v>45972</v>
      </c>
      <c r="B1056" s="179">
        <v>46015</v>
      </c>
      <c r="C1056" s="324">
        <v>160</v>
      </c>
      <c r="D1056" s="324"/>
      <c r="E1056" s="324"/>
      <c r="F1056" s="53"/>
      <c r="G1056" s="28"/>
      <c r="H1056" s="111"/>
      <c r="I1056" s="2"/>
      <c r="J1056" s="2"/>
      <c r="K1056" s="2"/>
      <c r="L1056" s="2"/>
      <c r="M1056" s="2"/>
      <c r="N1056" s="2"/>
      <c r="XEZ1056" s="6"/>
    </row>
    <row r="1057" spans="1:14 16380:16380" customFormat="1" ht="40.5" customHeight="1" x14ac:dyDescent="0.7">
      <c r="A1057" s="135">
        <v>46015</v>
      </c>
      <c r="B1057" s="179">
        <v>46033</v>
      </c>
      <c r="C1057" s="324">
        <v>165</v>
      </c>
      <c r="D1057" s="324"/>
      <c r="E1057" s="324"/>
      <c r="F1057" s="53"/>
      <c r="G1057" s="28"/>
      <c r="H1057" s="111"/>
      <c r="I1057" s="2"/>
      <c r="J1057" s="2"/>
      <c r="K1057" s="2"/>
      <c r="L1057" s="2"/>
      <c r="M1057" s="2"/>
      <c r="N1057" s="2"/>
      <c r="XEZ1057" s="6"/>
    </row>
    <row r="1058" spans="1:14 16380:16380" customFormat="1" ht="123.75" customHeight="1" x14ac:dyDescent="0.7">
      <c r="A1058" s="333" t="s">
        <v>518</v>
      </c>
      <c r="B1058" s="334"/>
      <c r="C1058" s="334"/>
      <c r="D1058" s="334"/>
      <c r="E1058" s="334"/>
      <c r="F1058" s="334"/>
      <c r="G1058" s="19" t="s">
        <v>16</v>
      </c>
      <c r="H1058" s="111"/>
      <c r="I1058" s="2"/>
      <c r="J1058" s="2"/>
      <c r="K1058" s="2"/>
      <c r="L1058" s="2"/>
      <c r="M1058" s="2"/>
      <c r="N1058" s="2"/>
      <c r="XEZ1058" s="6"/>
    </row>
    <row r="1059" spans="1:14 16380:16380" customFormat="1" ht="63" customHeight="1" x14ac:dyDescent="0.7">
      <c r="A1059" s="366" t="s">
        <v>90</v>
      </c>
      <c r="B1059" s="367"/>
      <c r="C1059" s="367"/>
      <c r="D1059" s="367"/>
      <c r="E1059" s="367"/>
      <c r="F1059" s="357" t="s">
        <v>647</v>
      </c>
      <c r="G1059" s="358"/>
      <c r="H1059" s="111"/>
      <c r="I1059" s="2"/>
      <c r="J1059" s="2"/>
      <c r="K1059" s="2"/>
      <c r="L1059" s="2"/>
      <c r="M1059" s="2"/>
      <c r="N1059" s="2"/>
      <c r="XEZ1059" s="6"/>
    </row>
    <row r="1060" spans="1:14 16380:16380" customFormat="1" ht="54" customHeight="1" x14ac:dyDescent="0.7">
      <c r="A1060" s="355" t="s">
        <v>517</v>
      </c>
      <c r="B1060" s="356"/>
      <c r="C1060" s="356"/>
      <c r="D1060" s="356"/>
      <c r="E1060" s="356"/>
      <c r="F1060" s="357"/>
      <c r="G1060" s="358"/>
      <c r="H1060" s="111"/>
      <c r="I1060" s="2"/>
      <c r="J1060" s="2"/>
      <c r="K1060" s="2"/>
      <c r="L1060" s="2"/>
      <c r="M1060" s="2"/>
      <c r="N1060" s="2"/>
      <c r="XEZ1060" s="6"/>
    </row>
    <row r="1061" spans="1:14 16380:16380" customFormat="1" ht="50.25" customHeight="1" x14ac:dyDescent="0.7">
      <c r="A1061" s="327" t="s">
        <v>519</v>
      </c>
      <c r="B1061" s="328"/>
      <c r="C1061" s="328"/>
      <c r="D1061" s="328"/>
      <c r="E1061" s="328"/>
      <c r="F1061" s="82"/>
      <c r="G1061" s="83"/>
      <c r="H1061" s="111"/>
      <c r="I1061" s="2"/>
      <c r="J1061" s="2"/>
      <c r="K1061" s="2"/>
      <c r="L1061" s="2"/>
      <c r="M1061" s="2"/>
      <c r="N1061" s="2"/>
      <c r="XEZ1061" s="6"/>
    </row>
    <row r="1062" spans="1:14 16380:16380" customFormat="1" ht="50.25" customHeight="1" x14ac:dyDescent="0.7">
      <c r="A1062" s="135">
        <v>45962</v>
      </c>
      <c r="B1062" s="179">
        <v>46015</v>
      </c>
      <c r="C1062" s="324">
        <v>70</v>
      </c>
      <c r="D1062" s="324"/>
      <c r="E1062" s="180" t="s">
        <v>13</v>
      </c>
      <c r="F1062" s="53"/>
      <c r="G1062" s="28"/>
      <c r="H1062" s="111"/>
      <c r="I1062" s="2"/>
      <c r="J1062" s="2"/>
      <c r="K1062" s="2"/>
      <c r="L1062" s="2"/>
      <c r="M1062" s="2"/>
      <c r="N1062" s="2"/>
      <c r="XEZ1062" s="6"/>
    </row>
    <row r="1063" spans="1:14 16380:16380" customFormat="1" ht="50.25" customHeight="1" x14ac:dyDescent="0.7">
      <c r="A1063" s="135">
        <v>46015</v>
      </c>
      <c r="B1063" s="179">
        <v>46032</v>
      </c>
      <c r="C1063" s="324">
        <v>75</v>
      </c>
      <c r="D1063" s="324"/>
      <c r="E1063" s="180" t="s">
        <v>13</v>
      </c>
      <c r="F1063" s="53"/>
      <c r="G1063" s="28"/>
      <c r="H1063" s="111"/>
      <c r="I1063" s="2"/>
      <c r="J1063" s="2"/>
      <c r="K1063" s="2"/>
      <c r="L1063" s="2"/>
      <c r="M1063" s="2"/>
      <c r="N1063" s="2"/>
      <c r="XEZ1063" s="6"/>
    </row>
    <row r="1064" spans="1:14 16380:16380" customFormat="1" ht="50.25" customHeight="1" x14ac:dyDescent="0.7">
      <c r="A1064" s="327" t="s">
        <v>522</v>
      </c>
      <c r="B1064" s="328"/>
      <c r="C1064" s="328"/>
      <c r="D1064" s="328"/>
      <c r="E1064" s="328"/>
      <c r="F1064" s="78"/>
      <c r="G1064" s="77"/>
      <c r="H1064" s="111"/>
      <c r="I1064" s="2"/>
      <c r="J1064" s="2"/>
      <c r="K1064" s="2"/>
      <c r="L1064" s="2"/>
      <c r="M1064" s="2"/>
      <c r="N1064" s="2"/>
      <c r="XEZ1064" s="6"/>
    </row>
    <row r="1065" spans="1:14 16380:16380" customFormat="1" ht="50.25" customHeight="1" x14ac:dyDescent="0.7">
      <c r="A1065" s="135">
        <v>45962</v>
      </c>
      <c r="B1065" s="179">
        <v>46015</v>
      </c>
      <c r="C1065" s="324">
        <v>80</v>
      </c>
      <c r="D1065" s="324"/>
      <c r="E1065" s="180" t="s">
        <v>13</v>
      </c>
      <c r="F1065" s="53"/>
      <c r="G1065" s="28"/>
      <c r="H1065" s="111"/>
      <c r="I1065" s="2"/>
      <c r="J1065" s="2"/>
      <c r="K1065" s="2"/>
      <c r="L1065" s="2"/>
      <c r="M1065" s="2"/>
      <c r="N1065" s="2"/>
      <c r="XEZ1065" s="6"/>
    </row>
    <row r="1066" spans="1:14 16380:16380" customFormat="1" ht="50.25" customHeight="1" x14ac:dyDescent="0.7">
      <c r="A1066" s="135">
        <v>46015</v>
      </c>
      <c r="B1066" s="179">
        <v>46032</v>
      </c>
      <c r="C1066" s="324">
        <v>85</v>
      </c>
      <c r="D1066" s="324"/>
      <c r="E1066" s="180" t="s">
        <v>13</v>
      </c>
      <c r="F1066" s="53"/>
      <c r="G1066" s="28"/>
      <c r="H1066" s="111"/>
      <c r="I1066" s="2"/>
      <c r="J1066" s="2"/>
      <c r="K1066" s="2"/>
      <c r="L1066" s="2"/>
      <c r="M1066" s="2"/>
      <c r="N1066" s="2"/>
      <c r="XEZ1066" s="6"/>
    </row>
    <row r="1067" spans="1:14 16380:16380" customFormat="1" ht="50.25" customHeight="1" x14ac:dyDescent="0.7">
      <c r="A1067" s="327" t="s">
        <v>520</v>
      </c>
      <c r="B1067" s="328"/>
      <c r="C1067" s="328"/>
      <c r="D1067" s="328"/>
      <c r="E1067" s="328"/>
      <c r="F1067" s="53"/>
      <c r="G1067" s="28"/>
      <c r="H1067" s="111"/>
      <c r="I1067" s="2"/>
      <c r="J1067" s="2"/>
      <c r="K1067" s="2"/>
      <c r="L1067" s="2"/>
      <c r="M1067" s="2"/>
      <c r="N1067" s="2"/>
      <c r="XEZ1067" s="6"/>
    </row>
    <row r="1068" spans="1:14 16380:16380" customFormat="1" ht="50.25" customHeight="1" x14ac:dyDescent="0.7">
      <c r="A1068" s="135">
        <v>45962</v>
      </c>
      <c r="B1068" s="179">
        <v>46015</v>
      </c>
      <c r="C1068" s="324">
        <v>90</v>
      </c>
      <c r="D1068" s="324"/>
      <c r="E1068" s="180">
        <v>100</v>
      </c>
      <c r="F1068" s="53"/>
      <c r="G1068" s="28"/>
      <c r="H1068" s="111"/>
      <c r="I1068" s="2"/>
      <c r="J1068" s="2"/>
      <c r="K1068" s="2"/>
      <c r="L1068" s="2"/>
      <c r="M1068" s="2"/>
      <c r="N1068" s="2"/>
      <c r="XEZ1068" s="6"/>
    </row>
    <row r="1069" spans="1:14 16380:16380" customFormat="1" ht="50.25" customHeight="1" x14ac:dyDescent="0.7">
      <c r="A1069" s="135">
        <v>46015</v>
      </c>
      <c r="B1069" s="179">
        <v>46032</v>
      </c>
      <c r="C1069" s="324">
        <v>95</v>
      </c>
      <c r="D1069" s="324"/>
      <c r="E1069" s="180">
        <v>105</v>
      </c>
      <c r="F1069" s="53"/>
      <c r="G1069" s="28"/>
      <c r="H1069" s="111"/>
      <c r="I1069" s="2"/>
      <c r="J1069" s="2"/>
      <c r="K1069" s="2"/>
      <c r="L1069" s="2"/>
      <c r="M1069" s="2"/>
      <c r="N1069" s="2"/>
      <c r="XEZ1069" s="6"/>
    </row>
    <row r="1070" spans="1:14 16380:16380" customFormat="1" ht="50.25" customHeight="1" x14ac:dyDescent="0.7">
      <c r="A1070" s="327" t="s">
        <v>521</v>
      </c>
      <c r="B1070" s="328"/>
      <c r="C1070" s="328"/>
      <c r="D1070" s="328"/>
      <c r="E1070" s="328"/>
      <c r="F1070" s="67"/>
      <c r="G1070" s="29"/>
      <c r="H1070" s="111"/>
      <c r="I1070" s="2"/>
      <c r="J1070" s="2"/>
      <c r="K1070" s="2"/>
      <c r="L1070" s="2"/>
      <c r="M1070" s="2"/>
      <c r="N1070" s="2"/>
      <c r="XEZ1070" s="6"/>
    </row>
    <row r="1071" spans="1:14 16380:16380" customFormat="1" ht="50.25" customHeight="1" x14ac:dyDescent="0.7">
      <c r="A1071" s="135">
        <v>45962</v>
      </c>
      <c r="B1071" s="179">
        <v>46015</v>
      </c>
      <c r="C1071" s="324">
        <v>105</v>
      </c>
      <c r="D1071" s="324"/>
      <c r="E1071" s="180">
        <v>115</v>
      </c>
      <c r="F1071" s="67"/>
      <c r="G1071" s="29"/>
      <c r="H1071" s="111"/>
      <c r="I1071" s="2"/>
      <c r="J1071" s="2"/>
      <c r="K1071" s="2"/>
      <c r="L1071" s="2"/>
      <c r="M1071" s="2"/>
      <c r="N1071" s="2"/>
      <c r="XEZ1071" s="6"/>
    </row>
    <row r="1072" spans="1:14 16380:16380" customFormat="1" ht="50.25" customHeight="1" x14ac:dyDescent="0.7">
      <c r="A1072" s="135">
        <v>46015</v>
      </c>
      <c r="B1072" s="179">
        <v>46032</v>
      </c>
      <c r="C1072" s="324">
        <v>110</v>
      </c>
      <c r="D1072" s="324"/>
      <c r="E1072" s="180">
        <v>120</v>
      </c>
      <c r="F1072" s="67"/>
      <c r="G1072" s="29"/>
      <c r="H1072" s="111"/>
      <c r="I1072" s="2"/>
      <c r="J1072" s="2"/>
      <c r="K1072" s="2"/>
      <c r="L1072" s="2"/>
      <c r="M1072" s="2"/>
      <c r="N1072" s="2"/>
      <c r="XEZ1072" s="6"/>
    </row>
    <row r="1073" spans="1:14 16380:16380" customFormat="1" ht="50.25" customHeight="1" x14ac:dyDescent="0.7">
      <c r="A1073" s="327" t="s">
        <v>597</v>
      </c>
      <c r="B1073" s="328"/>
      <c r="C1073" s="328"/>
      <c r="D1073" s="328"/>
      <c r="E1073" s="328"/>
      <c r="F1073" s="67"/>
      <c r="G1073" s="29"/>
      <c r="H1073" s="111"/>
      <c r="I1073" s="2"/>
      <c r="J1073" s="2"/>
      <c r="K1073" s="2"/>
      <c r="L1073" s="2"/>
      <c r="M1073" s="2"/>
      <c r="N1073" s="2"/>
      <c r="XEZ1073" s="6"/>
    </row>
    <row r="1074" spans="1:14 16380:16380" customFormat="1" ht="50.25" customHeight="1" x14ac:dyDescent="0.7">
      <c r="A1074" s="135">
        <v>45962</v>
      </c>
      <c r="B1074" s="179">
        <v>46015</v>
      </c>
      <c r="C1074" s="324">
        <v>140</v>
      </c>
      <c r="D1074" s="324"/>
      <c r="E1074" s="180">
        <v>150</v>
      </c>
      <c r="F1074" s="67"/>
      <c r="G1074" s="29"/>
      <c r="H1074" s="111"/>
      <c r="I1074" s="2"/>
      <c r="J1074" s="2"/>
      <c r="K1074" s="2"/>
      <c r="L1074" s="2"/>
      <c r="M1074" s="2"/>
      <c r="N1074" s="2"/>
      <c r="XEZ1074" s="6"/>
    </row>
    <row r="1075" spans="1:14 16380:16380" customFormat="1" ht="50.25" customHeight="1" x14ac:dyDescent="0.7">
      <c r="A1075" s="135">
        <v>46015</v>
      </c>
      <c r="B1075" s="179">
        <v>46032</v>
      </c>
      <c r="C1075" s="324">
        <v>145</v>
      </c>
      <c r="D1075" s="324"/>
      <c r="E1075" s="180">
        <v>155</v>
      </c>
      <c r="F1075" s="67"/>
      <c r="G1075" s="29"/>
      <c r="H1075" s="111"/>
      <c r="I1075" s="2"/>
      <c r="J1075" s="2"/>
      <c r="K1075" s="2"/>
      <c r="L1075" s="2"/>
      <c r="M1075" s="2"/>
      <c r="N1075" s="2"/>
      <c r="XEZ1075" s="6"/>
    </row>
    <row r="1076" spans="1:14 16380:16380" customFormat="1" ht="112.5" customHeight="1" x14ac:dyDescent="0.7">
      <c r="A1076" s="333" t="s">
        <v>188</v>
      </c>
      <c r="B1076" s="334"/>
      <c r="C1076" s="334"/>
      <c r="D1076" s="334"/>
      <c r="E1076" s="334"/>
      <c r="F1076" s="334"/>
      <c r="G1076" s="19" t="s">
        <v>16</v>
      </c>
      <c r="H1076" s="114"/>
      <c r="XEZ1076" s="6"/>
    </row>
    <row r="1077" spans="1:14 16380:16380" customFormat="1" ht="63.75" customHeight="1" x14ac:dyDescent="0.7">
      <c r="A1077" s="393" t="s">
        <v>8</v>
      </c>
      <c r="B1077" s="394"/>
      <c r="C1077" s="394"/>
      <c r="D1077" s="394"/>
      <c r="E1077" s="394"/>
      <c r="F1077" s="357" t="s">
        <v>674</v>
      </c>
      <c r="G1077" s="612"/>
      <c r="H1077" s="114"/>
      <c r="XEZ1077" s="6"/>
    </row>
    <row r="1078" spans="1:14 16380:16380" customFormat="1" ht="46.5" customHeight="1" x14ac:dyDescent="0.7">
      <c r="A1078" s="327" t="s">
        <v>153</v>
      </c>
      <c r="B1078" s="328"/>
      <c r="C1078" s="328"/>
      <c r="D1078" s="328"/>
      <c r="E1078" s="328"/>
      <c r="F1078" s="613"/>
      <c r="G1078" s="612"/>
      <c r="H1078" s="114"/>
      <c r="XEZ1078" s="6"/>
    </row>
    <row r="1079" spans="1:14 16380:16380" customFormat="1" ht="46.5" customHeight="1" x14ac:dyDescent="0.7">
      <c r="A1079" s="168">
        <v>45981</v>
      </c>
      <c r="B1079" s="182">
        <v>46015</v>
      </c>
      <c r="C1079" s="10">
        <v>70</v>
      </c>
      <c r="D1079" s="10">
        <v>80</v>
      </c>
      <c r="E1079" s="60">
        <v>105</v>
      </c>
      <c r="F1079" s="613"/>
      <c r="G1079" s="612"/>
      <c r="H1079" s="114"/>
      <c r="XEZ1079" s="6"/>
    </row>
    <row r="1080" spans="1:14 16380:16380" customFormat="1" ht="46.5" customHeight="1" x14ac:dyDescent="0.7">
      <c r="A1080" s="327" t="s">
        <v>189</v>
      </c>
      <c r="B1080" s="328"/>
      <c r="C1080" s="328"/>
      <c r="D1080" s="328"/>
      <c r="E1080" s="328"/>
      <c r="F1080" s="613"/>
      <c r="G1080" s="612"/>
      <c r="H1080" s="114"/>
      <c r="XEZ1080" s="6"/>
    </row>
    <row r="1081" spans="1:14 16380:16380" customFormat="1" ht="46.5" customHeight="1" x14ac:dyDescent="0.7">
      <c r="A1081" s="168">
        <v>45981</v>
      </c>
      <c r="B1081" s="182">
        <v>46015</v>
      </c>
      <c r="C1081" s="325">
        <v>160</v>
      </c>
      <c r="D1081" s="325"/>
      <c r="E1081" s="325"/>
      <c r="F1081" s="58"/>
      <c r="G1081" s="24"/>
      <c r="H1081" s="114"/>
      <c r="XEZ1081" s="6"/>
    </row>
    <row r="1082" spans="1:14 16380:16380" customFormat="1" ht="112.5" customHeight="1" x14ac:dyDescent="0.7">
      <c r="A1082" s="333" t="s">
        <v>399</v>
      </c>
      <c r="B1082" s="334"/>
      <c r="C1082" s="334"/>
      <c r="D1082" s="334"/>
      <c r="E1082" s="334"/>
      <c r="F1082" s="334"/>
      <c r="G1082" s="19" t="s">
        <v>16</v>
      </c>
      <c r="H1082" s="114"/>
      <c r="XEZ1082" s="6"/>
    </row>
    <row r="1083" spans="1:14 16380:16380" customFormat="1" ht="60" customHeight="1" x14ac:dyDescent="0.7">
      <c r="A1083" s="473" t="s">
        <v>207</v>
      </c>
      <c r="B1083" s="474"/>
      <c r="C1083" s="474"/>
      <c r="D1083" s="474"/>
      <c r="E1083" s="474"/>
      <c r="F1083" s="594"/>
      <c r="G1083" s="595"/>
      <c r="H1083" s="114"/>
      <c r="XEZ1083" s="6"/>
    </row>
    <row r="1084" spans="1:14 16380:16380" customFormat="1" ht="46.5" customHeight="1" x14ac:dyDescent="0.7">
      <c r="A1084" s="327" t="s">
        <v>153</v>
      </c>
      <c r="B1084" s="328"/>
      <c r="C1084" s="328"/>
      <c r="D1084" s="328"/>
      <c r="E1084" s="328"/>
      <c r="F1084" s="596"/>
      <c r="G1084" s="595"/>
      <c r="H1084" s="114"/>
      <c r="XEZ1084" s="6"/>
    </row>
    <row r="1085" spans="1:14 16380:16380" customFormat="1" ht="46.5" customHeight="1" x14ac:dyDescent="0.7">
      <c r="A1085" s="130">
        <v>45962</v>
      </c>
      <c r="B1085" s="182">
        <v>46143</v>
      </c>
      <c r="C1085" s="10">
        <v>50</v>
      </c>
      <c r="D1085" s="10">
        <v>60</v>
      </c>
      <c r="E1085" s="181">
        <v>70</v>
      </c>
      <c r="F1085" s="74"/>
      <c r="G1085" s="30"/>
      <c r="H1085" s="114"/>
      <c r="XEZ1085" s="6"/>
    </row>
    <row r="1086" spans="1:14 16380:16380" customFormat="1" ht="46.5" customHeight="1" x14ac:dyDescent="0.7">
      <c r="A1086" s="130">
        <v>46143</v>
      </c>
      <c r="B1086" s="182">
        <v>46023</v>
      </c>
      <c r="C1086" s="10">
        <v>40</v>
      </c>
      <c r="D1086" s="10">
        <v>50</v>
      </c>
      <c r="E1086" s="181">
        <v>60</v>
      </c>
      <c r="F1086" s="74"/>
      <c r="G1086" s="30"/>
      <c r="H1086" s="114"/>
      <c r="XEZ1086" s="6"/>
    </row>
    <row r="1087" spans="1:14 16380:16380" customFormat="1" ht="46.5" customHeight="1" x14ac:dyDescent="0.7">
      <c r="A1087" s="327" t="s">
        <v>400</v>
      </c>
      <c r="B1087" s="328"/>
      <c r="C1087" s="328"/>
      <c r="D1087" s="328"/>
      <c r="E1087" s="328"/>
      <c r="F1087" s="74"/>
      <c r="G1087" s="30"/>
      <c r="H1087" s="114"/>
      <c r="XEZ1087" s="6"/>
    </row>
    <row r="1088" spans="1:14 16380:16380" customFormat="1" ht="46.5" customHeight="1" x14ac:dyDescent="0.7">
      <c r="A1088" s="130"/>
      <c r="B1088" s="182"/>
      <c r="C1088" s="10"/>
      <c r="D1088" s="10"/>
      <c r="E1088" s="10"/>
      <c r="F1088" s="74"/>
      <c r="G1088" s="30"/>
      <c r="H1088" s="114"/>
      <c r="XEZ1088" s="6"/>
    </row>
    <row r="1089" spans="1:8 16380:16380" customFormat="1" ht="114.75" customHeight="1" x14ac:dyDescent="0.7">
      <c r="A1089" s="333" t="s">
        <v>294</v>
      </c>
      <c r="B1089" s="334"/>
      <c r="C1089" s="334"/>
      <c r="D1089" s="334"/>
      <c r="E1089" s="334"/>
      <c r="F1089" s="334"/>
      <c r="G1089" s="19" t="s">
        <v>16</v>
      </c>
      <c r="H1089" s="114"/>
      <c r="XEZ1089" s="6"/>
    </row>
    <row r="1090" spans="1:8 16380:16380" customFormat="1" ht="60" customHeight="1" x14ac:dyDescent="0.7">
      <c r="A1090" s="473" t="s">
        <v>8</v>
      </c>
      <c r="B1090" s="474"/>
      <c r="C1090" s="474"/>
      <c r="D1090" s="474"/>
      <c r="E1090" s="474"/>
      <c r="F1090" s="467" t="s">
        <v>431</v>
      </c>
      <c r="G1090" s="591"/>
      <c r="H1090" s="114"/>
      <c r="XEZ1090" s="6"/>
    </row>
    <row r="1091" spans="1:8 16380:16380" customFormat="1" ht="60" customHeight="1" x14ac:dyDescent="0.7">
      <c r="A1091" s="327" t="s">
        <v>108</v>
      </c>
      <c r="B1091" s="328"/>
      <c r="C1091" s="328"/>
      <c r="D1091" s="328"/>
      <c r="E1091" s="328"/>
      <c r="F1091" s="467"/>
      <c r="G1091" s="591"/>
      <c r="H1091" s="114"/>
      <c r="XEZ1091" s="6"/>
    </row>
    <row r="1092" spans="1:8 16380:16380" customFormat="1" ht="48.75" customHeight="1" x14ac:dyDescent="0.7">
      <c r="A1092" s="130">
        <v>45901</v>
      </c>
      <c r="B1092" s="182">
        <v>45931</v>
      </c>
      <c r="C1092" s="10">
        <v>95</v>
      </c>
      <c r="D1092" s="10">
        <v>110</v>
      </c>
      <c r="E1092" s="60">
        <v>159</v>
      </c>
      <c r="F1092" s="74"/>
      <c r="G1092" s="30"/>
      <c r="H1092" s="114"/>
      <c r="XEZ1092" s="6"/>
    </row>
    <row r="1093" spans="1:8 16380:16380" customFormat="1" ht="46.5" customHeight="1" x14ac:dyDescent="0.7">
      <c r="A1093" s="327" t="s">
        <v>429</v>
      </c>
      <c r="B1093" s="328"/>
      <c r="C1093" s="328"/>
      <c r="D1093" s="328"/>
      <c r="E1093" s="328"/>
      <c r="F1093" s="588"/>
      <c r="G1093" s="590"/>
      <c r="H1093" s="114"/>
      <c r="XEZ1093" s="6"/>
    </row>
    <row r="1094" spans="1:8 16380:16380" customFormat="1" ht="46.5" customHeight="1" x14ac:dyDescent="0.7">
      <c r="A1094" s="130">
        <v>45901</v>
      </c>
      <c r="B1094" s="182">
        <v>45931</v>
      </c>
      <c r="C1094" s="183">
        <v>115</v>
      </c>
      <c r="D1094" s="183">
        <v>130</v>
      </c>
      <c r="E1094" s="183">
        <v>179</v>
      </c>
      <c r="F1094" s="74"/>
      <c r="G1094" s="30"/>
      <c r="H1094" s="114"/>
      <c r="XEZ1094" s="6"/>
    </row>
    <row r="1095" spans="1:8 16380:16380" customFormat="1" ht="46.5" customHeight="1" x14ac:dyDescent="0.7">
      <c r="A1095" s="327" t="s">
        <v>430</v>
      </c>
      <c r="B1095" s="328"/>
      <c r="C1095" s="328"/>
      <c r="D1095" s="328"/>
      <c r="E1095" s="328"/>
      <c r="F1095" s="588"/>
      <c r="G1095" s="589"/>
      <c r="H1095" s="114"/>
      <c r="XEZ1095" s="6"/>
    </row>
    <row r="1096" spans="1:8 16380:16380" customFormat="1" ht="46.5" customHeight="1" x14ac:dyDescent="0.7">
      <c r="A1096" s="130">
        <v>45901</v>
      </c>
      <c r="B1096" s="182">
        <v>45931</v>
      </c>
      <c r="C1096" s="183">
        <v>135</v>
      </c>
      <c r="D1096" s="183">
        <v>150</v>
      </c>
      <c r="E1096" s="183">
        <v>199</v>
      </c>
      <c r="F1096" s="74"/>
      <c r="G1096" s="30"/>
      <c r="H1096" s="114"/>
      <c r="XEZ1096" s="6"/>
    </row>
    <row r="1097" spans="1:8 16380:16380" customFormat="1" ht="112.5" customHeight="1" x14ac:dyDescent="0.7">
      <c r="A1097" s="333" t="s">
        <v>505</v>
      </c>
      <c r="B1097" s="334"/>
      <c r="C1097" s="334"/>
      <c r="D1097" s="334"/>
      <c r="E1097" s="334"/>
      <c r="F1097" s="334"/>
      <c r="G1097" s="19" t="s">
        <v>16</v>
      </c>
      <c r="H1097" s="114"/>
      <c r="XEZ1097" s="6"/>
    </row>
    <row r="1098" spans="1:8 16380:16380" customFormat="1" ht="46.5" customHeight="1" x14ac:dyDescent="0.7">
      <c r="A1098" s="355" t="s">
        <v>8</v>
      </c>
      <c r="B1098" s="356"/>
      <c r="C1098" s="356"/>
      <c r="D1098" s="356"/>
      <c r="E1098" s="356"/>
      <c r="F1098" s="599" t="s">
        <v>431</v>
      </c>
      <c r="G1098" s="600"/>
      <c r="H1098" s="114"/>
      <c r="XEZ1098" s="6"/>
    </row>
    <row r="1099" spans="1:8 16380:16380" customFormat="1" ht="46.5" customHeight="1" x14ac:dyDescent="0.7">
      <c r="A1099" s="327" t="s">
        <v>134</v>
      </c>
      <c r="B1099" s="328"/>
      <c r="C1099" s="328"/>
      <c r="D1099" s="328"/>
      <c r="E1099" s="328"/>
      <c r="F1099" s="599"/>
      <c r="G1099" s="600"/>
      <c r="H1099" s="114"/>
      <c r="XEZ1099" s="6"/>
    </row>
    <row r="1100" spans="1:8 16380:16380" customFormat="1" ht="46.5" customHeight="1" x14ac:dyDescent="0.7">
      <c r="A1100" s="130">
        <v>45967</v>
      </c>
      <c r="B1100" s="11">
        <v>46018</v>
      </c>
      <c r="C1100" s="10">
        <v>60</v>
      </c>
      <c r="D1100" s="10">
        <v>70</v>
      </c>
      <c r="E1100" s="60">
        <v>85</v>
      </c>
      <c r="F1100" s="599"/>
      <c r="G1100" s="600"/>
      <c r="H1100" s="114"/>
      <c r="XEZ1100" s="6"/>
    </row>
    <row r="1101" spans="1:8 16380:16380" customFormat="1" ht="46.5" customHeight="1" x14ac:dyDescent="0.7">
      <c r="A1101" s="130">
        <v>46018</v>
      </c>
      <c r="B1101" s="11">
        <v>46026</v>
      </c>
      <c r="C1101" s="10">
        <v>70</v>
      </c>
      <c r="D1101" s="10">
        <v>80</v>
      </c>
      <c r="E1101" s="60">
        <v>95</v>
      </c>
      <c r="F1101" s="58"/>
      <c r="G1101" s="29"/>
      <c r="H1101" s="114"/>
      <c r="XEZ1101" s="6"/>
    </row>
    <row r="1102" spans="1:8 16380:16380" customFormat="1" ht="46.5" customHeight="1" x14ac:dyDescent="0.7">
      <c r="A1102" s="130">
        <v>46026</v>
      </c>
      <c r="B1102" s="11">
        <v>46070</v>
      </c>
      <c r="C1102" s="10">
        <v>60</v>
      </c>
      <c r="D1102" s="10">
        <v>70</v>
      </c>
      <c r="E1102" s="60">
        <v>85</v>
      </c>
      <c r="F1102" s="58"/>
      <c r="G1102" s="29"/>
      <c r="H1102" s="114"/>
      <c r="XEZ1102" s="6"/>
    </row>
    <row r="1103" spans="1:8 16380:16380" customFormat="1" ht="46.5" customHeight="1" x14ac:dyDescent="0.7">
      <c r="A1103" s="130">
        <v>46070</v>
      </c>
      <c r="B1103" s="11">
        <v>46100</v>
      </c>
      <c r="C1103" s="10">
        <v>40</v>
      </c>
      <c r="D1103" s="10">
        <v>50</v>
      </c>
      <c r="E1103" s="60">
        <v>65</v>
      </c>
      <c r="F1103" s="58"/>
      <c r="G1103" s="29"/>
      <c r="H1103" s="114"/>
      <c r="XEZ1103" s="6"/>
    </row>
    <row r="1104" spans="1:8 16380:16380" customFormat="1" ht="46.5" customHeight="1" x14ac:dyDescent="0.7">
      <c r="A1104" s="130">
        <v>46100</v>
      </c>
      <c r="B1104" s="11">
        <v>46174</v>
      </c>
      <c r="C1104" s="10">
        <v>60</v>
      </c>
      <c r="D1104" s="10">
        <v>70</v>
      </c>
      <c r="E1104" s="60">
        <v>85</v>
      </c>
      <c r="F1104" s="58"/>
      <c r="G1104" s="29"/>
      <c r="H1104" s="114"/>
      <c r="XEZ1104" s="6"/>
    </row>
    <row r="1105" spans="1:8 16380:16380" customFormat="1" ht="46.5" customHeight="1" x14ac:dyDescent="0.7">
      <c r="A1105" s="327" t="s">
        <v>227</v>
      </c>
      <c r="B1105" s="328"/>
      <c r="C1105" s="328"/>
      <c r="D1105" s="328"/>
      <c r="E1105" s="328"/>
      <c r="F1105" s="67"/>
      <c r="G1105" s="29"/>
      <c r="H1105" s="114"/>
      <c r="XEZ1105" s="6"/>
    </row>
    <row r="1106" spans="1:8 16380:16380" customFormat="1" ht="46.5" customHeight="1" x14ac:dyDescent="0.7">
      <c r="A1106" s="130">
        <v>45967</v>
      </c>
      <c r="B1106" s="11">
        <v>46018</v>
      </c>
      <c r="C1106" s="10">
        <v>70</v>
      </c>
      <c r="D1106" s="10">
        <v>80</v>
      </c>
      <c r="E1106" s="60">
        <v>95</v>
      </c>
      <c r="F1106" s="67"/>
      <c r="G1106" s="29"/>
      <c r="H1106" s="114"/>
      <c r="XEZ1106" s="6"/>
    </row>
    <row r="1107" spans="1:8 16380:16380" customFormat="1" ht="46.5" customHeight="1" x14ac:dyDescent="0.7">
      <c r="A1107" s="130">
        <v>46018</v>
      </c>
      <c r="B1107" s="11">
        <v>46026</v>
      </c>
      <c r="C1107" s="10">
        <v>80</v>
      </c>
      <c r="D1107" s="10">
        <v>90</v>
      </c>
      <c r="E1107" s="60">
        <v>105</v>
      </c>
      <c r="F1107" s="67"/>
      <c r="G1107" s="29"/>
      <c r="H1107" s="114"/>
      <c r="XEZ1107" s="6"/>
    </row>
    <row r="1108" spans="1:8 16380:16380" customFormat="1" ht="46.5" customHeight="1" x14ac:dyDescent="0.7">
      <c r="A1108" s="130">
        <v>46026</v>
      </c>
      <c r="B1108" s="11">
        <v>46070</v>
      </c>
      <c r="C1108" s="10">
        <v>70</v>
      </c>
      <c r="D1108" s="10">
        <v>80</v>
      </c>
      <c r="E1108" s="60">
        <v>95</v>
      </c>
      <c r="F1108" s="67"/>
      <c r="G1108" s="29"/>
      <c r="H1108" s="114"/>
      <c r="XEZ1108" s="6"/>
    </row>
    <row r="1109" spans="1:8 16380:16380" customFormat="1" ht="46.5" customHeight="1" x14ac:dyDescent="0.7">
      <c r="A1109" s="130">
        <v>46070</v>
      </c>
      <c r="B1109" s="11">
        <v>46100</v>
      </c>
      <c r="C1109" s="10">
        <v>50</v>
      </c>
      <c r="D1109" s="10">
        <v>60</v>
      </c>
      <c r="E1109" s="60">
        <v>75</v>
      </c>
      <c r="F1109" s="67"/>
      <c r="G1109" s="29"/>
      <c r="H1109" s="114"/>
      <c r="XEZ1109" s="6"/>
    </row>
    <row r="1110" spans="1:8 16380:16380" customFormat="1" ht="46.5" customHeight="1" x14ac:dyDescent="0.7">
      <c r="A1110" s="130">
        <v>46100</v>
      </c>
      <c r="B1110" s="11">
        <v>46174</v>
      </c>
      <c r="C1110" s="10">
        <v>70</v>
      </c>
      <c r="D1110" s="10">
        <v>80</v>
      </c>
      <c r="E1110" s="60">
        <v>95</v>
      </c>
      <c r="F1110" s="67"/>
      <c r="G1110" s="29"/>
      <c r="H1110" s="114"/>
      <c r="XEZ1110" s="6"/>
    </row>
    <row r="1111" spans="1:8 16380:16380" customFormat="1" ht="46.5" customHeight="1" x14ac:dyDescent="0.7">
      <c r="A1111" s="327" t="s">
        <v>154</v>
      </c>
      <c r="B1111" s="328"/>
      <c r="C1111" s="328"/>
      <c r="D1111" s="328"/>
      <c r="E1111" s="328"/>
      <c r="F1111" s="67"/>
      <c r="G1111" s="29"/>
      <c r="H1111" s="114"/>
      <c r="XEZ1111" s="6"/>
    </row>
    <row r="1112" spans="1:8 16380:16380" customFormat="1" ht="46.5" customHeight="1" x14ac:dyDescent="0.7">
      <c r="A1112" s="130">
        <v>45967</v>
      </c>
      <c r="B1112" s="11">
        <v>46018</v>
      </c>
      <c r="C1112" s="325">
        <v>140</v>
      </c>
      <c r="D1112" s="325"/>
      <c r="E1112" s="325"/>
      <c r="F1112" s="67"/>
      <c r="G1112" s="29"/>
      <c r="H1112" s="114"/>
      <c r="XEZ1112" s="6"/>
    </row>
    <row r="1113" spans="1:8 16380:16380" customFormat="1" ht="46.5" customHeight="1" x14ac:dyDescent="0.7">
      <c r="A1113" s="130">
        <v>46018</v>
      </c>
      <c r="B1113" s="11">
        <v>46026</v>
      </c>
      <c r="C1113" s="325">
        <v>160</v>
      </c>
      <c r="D1113" s="325"/>
      <c r="E1113" s="325"/>
      <c r="F1113" s="67"/>
      <c r="G1113" s="29"/>
      <c r="H1113" s="114"/>
      <c r="XEZ1113" s="6"/>
    </row>
    <row r="1114" spans="1:8 16380:16380" customFormat="1" ht="46.5" customHeight="1" x14ac:dyDescent="0.7">
      <c r="A1114" s="130">
        <v>46026</v>
      </c>
      <c r="B1114" s="11">
        <v>46070</v>
      </c>
      <c r="C1114" s="325">
        <v>140</v>
      </c>
      <c r="D1114" s="325"/>
      <c r="E1114" s="325"/>
      <c r="F1114" s="67"/>
      <c r="G1114" s="29"/>
      <c r="H1114" s="114"/>
      <c r="XEZ1114" s="6"/>
    </row>
    <row r="1115" spans="1:8 16380:16380" customFormat="1" ht="46.5" customHeight="1" x14ac:dyDescent="0.7">
      <c r="A1115" s="130">
        <v>46070</v>
      </c>
      <c r="B1115" s="11">
        <v>46100</v>
      </c>
      <c r="C1115" s="325">
        <v>100</v>
      </c>
      <c r="D1115" s="325"/>
      <c r="E1115" s="325"/>
      <c r="F1115" s="67"/>
      <c r="G1115" s="29"/>
      <c r="H1115" s="114"/>
      <c r="XEZ1115" s="6"/>
    </row>
    <row r="1116" spans="1:8 16380:16380" customFormat="1" ht="46.5" customHeight="1" x14ac:dyDescent="0.7">
      <c r="A1116" s="130">
        <v>46100</v>
      </c>
      <c r="B1116" s="11">
        <v>46174</v>
      </c>
      <c r="C1116" s="325">
        <v>140</v>
      </c>
      <c r="D1116" s="325"/>
      <c r="E1116" s="325"/>
      <c r="F1116" s="67"/>
      <c r="G1116" s="29"/>
      <c r="H1116" s="114"/>
      <c r="XEZ1116" s="6"/>
    </row>
    <row r="1117" spans="1:8 16380:16380" customFormat="1" ht="114" customHeight="1" x14ac:dyDescent="0.7">
      <c r="A1117" s="333" t="s">
        <v>659</v>
      </c>
      <c r="B1117" s="334"/>
      <c r="C1117" s="334"/>
      <c r="D1117" s="334"/>
      <c r="E1117" s="334"/>
      <c r="F1117" s="334"/>
      <c r="G1117" s="19" t="s">
        <v>191</v>
      </c>
      <c r="H1117" s="114"/>
      <c r="XEZ1117" s="6"/>
    </row>
    <row r="1118" spans="1:8 16380:16380" customFormat="1" ht="46.5" customHeight="1" x14ac:dyDescent="0.7">
      <c r="A1118" s="355" t="s">
        <v>8</v>
      </c>
      <c r="B1118" s="356"/>
      <c r="C1118" s="356"/>
      <c r="D1118" s="356"/>
      <c r="E1118" s="356"/>
      <c r="F1118" s="65"/>
      <c r="G1118" s="36"/>
      <c r="H1118" s="114"/>
      <c r="XEZ1118" s="6"/>
    </row>
    <row r="1119" spans="1:8 16380:16380" customFormat="1" ht="46.5" customHeight="1" x14ac:dyDescent="0.7">
      <c r="A1119" s="327" t="s">
        <v>155</v>
      </c>
      <c r="B1119" s="328"/>
      <c r="C1119" s="328"/>
      <c r="D1119" s="328"/>
      <c r="E1119" s="328"/>
      <c r="F1119" s="58"/>
      <c r="G1119" s="24"/>
      <c r="H1119" s="114"/>
      <c r="XEZ1119" s="6"/>
    </row>
    <row r="1120" spans="1:8 16380:16380" customFormat="1" ht="46.5" customHeight="1" x14ac:dyDescent="0.7">
      <c r="A1120" s="130">
        <v>45962</v>
      </c>
      <c r="B1120" s="11">
        <v>46143</v>
      </c>
      <c r="C1120" s="10">
        <v>35</v>
      </c>
      <c r="D1120" s="10">
        <v>45</v>
      </c>
      <c r="E1120" s="180" t="s">
        <v>13</v>
      </c>
      <c r="F1120" s="58"/>
      <c r="G1120" s="24"/>
      <c r="H1120" s="114"/>
      <c r="XEZ1120" s="6"/>
    </row>
    <row r="1121" spans="1:8 16380:16380" customFormat="1" ht="46.5" customHeight="1" x14ac:dyDescent="0.7">
      <c r="A1121" s="130">
        <v>46143</v>
      </c>
      <c r="B1121" s="11">
        <v>46296</v>
      </c>
      <c r="C1121" s="10">
        <v>35</v>
      </c>
      <c r="D1121" s="10">
        <v>40</v>
      </c>
      <c r="E1121" s="180" t="s">
        <v>13</v>
      </c>
      <c r="F1121" s="67"/>
      <c r="G1121" s="29"/>
      <c r="H1121" s="114"/>
      <c r="XEZ1121" s="6"/>
    </row>
    <row r="1122" spans="1:8 16380:16380" customFormat="1" ht="46.5" customHeight="1" x14ac:dyDescent="0.7">
      <c r="A1122" s="327" t="s">
        <v>249</v>
      </c>
      <c r="B1122" s="328"/>
      <c r="C1122" s="328"/>
      <c r="D1122" s="328"/>
      <c r="E1122" s="328"/>
      <c r="F1122" s="67"/>
      <c r="G1122" s="29"/>
      <c r="H1122" s="114"/>
      <c r="XEZ1122" s="6"/>
    </row>
    <row r="1123" spans="1:8 16380:16380" customFormat="1" ht="46.5" customHeight="1" x14ac:dyDescent="0.7">
      <c r="A1123" s="130">
        <v>45962</v>
      </c>
      <c r="B1123" s="11">
        <v>46143</v>
      </c>
      <c r="C1123" s="325">
        <v>55</v>
      </c>
      <c r="D1123" s="325"/>
      <c r="E1123" s="180">
        <v>65</v>
      </c>
      <c r="F1123" s="67"/>
      <c r="G1123" s="29"/>
      <c r="H1123" s="114"/>
      <c r="XEZ1123" s="6"/>
    </row>
    <row r="1124" spans="1:8 16380:16380" customFormat="1" ht="46.5" customHeight="1" x14ac:dyDescent="0.7">
      <c r="A1124" s="130">
        <v>46143</v>
      </c>
      <c r="B1124" s="11">
        <v>46296</v>
      </c>
      <c r="C1124" s="325">
        <v>50</v>
      </c>
      <c r="D1124" s="325"/>
      <c r="E1124" s="180">
        <v>60</v>
      </c>
      <c r="F1124" s="67"/>
      <c r="G1124" s="29"/>
      <c r="H1124" s="114"/>
      <c r="XEZ1124" s="6"/>
    </row>
    <row r="1125" spans="1:8 16380:16380" customFormat="1" ht="112.5" customHeight="1" x14ac:dyDescent="0.7">
      <c r="A1125" s="333" t="s">
        <v>190</v>
      </c>
      <c r="B1125" s="334"/>
      <c r="C1125" s="334"/>
      <c r="D1125" s="334"/>
      <c r="E1125" s="334"/>
      <c r="F1125" s="334"/>
      <c r="G1125" s="19" t="s">
        <v>191</v>
      </c>
      <c r="H1125" s="114"/>
      <c r="XEZ1125" s="6"/>
    </row>
    <row r="1126" spans="1:8 16380:16380" customFormat="1" ht="59.25" customHeight="1" x14ac:dyDescent="0.7">
      <c r="A1126" s="473" t="s">
        <v>8</v>
      </c>
      <c r="B1126" s="474"/>
      <c r="C1126" s="474"/>
      <c r="D1126" s="474"/>
      <c r="E1126" s="474"/>
      <c r="F1126" s="109"/>
      <c r="G1126" s="110"/>
      <c r="H1126" s="114"/>
      <c r="XEZ1126" s="6"/>
    </row>
    <row r="1127" spans="1:8 16380:16380" customFormat="1" ht="46.5" customHeight="1" x14ac:dyDescent="0.7">
      <c r="A1127" s="327" t="s">
        <v>108</v>
      </c>
      <c r="B1127" s="328"/>
      <c r="C1127" s="328"/>
      <c r="D1127" s="328"/>
      <c r="E1127" s="328"/>
      <c r="F1127" s="109"/>
      <c r="G1127" s="110"/>
      <c r="H1127" s="114"/>
      <c r="XEZ1127" s="6"/>
    </row>
    <row r="1128" spans="1:8 16380:16380" customFormat="1" ht="46.5" customHeight="1" x14ac:dyDescent="0.7">
      <c r="A1128" s="130">
        <v>45962</v>
      </c>
      <c r="B1128" s="174">
        <v>46143</v>
      </c>
      <c r="C1128" s="60">
        <v>70</v>
      </c>
      <c r="D1128" s="60">
        <v>80</v>
      </c>
      <c r="E1128" s="60">
        <v>100</v>
      </c>
      <c r="F1128" s="109"/>
      <c r="G1128" s="110"/>
      <c r="H1128" s="114"/>
      <c r="XEZ1128" s="6"/>
    </row>
    <row r="1129" spans="1:8 16380:16380" customFormat="1" ht="46.5" customHeight="1" x14ac:dyDescent="0.7">
      <c r="A1129" s="130">
        <v>46143</v>
      </c>
      <c r="B1129" s="174">
        <v>46296</v>
      </c>
      <c r="C1129" s="60">
        <v>65</v>
      </c>
      <c r="D1129" s="60">
        <v>75</v>
      </c>
      <c r="E1129" s="60">
        <v>85</v>
      </c>
      <c r="F1129" s="109"/>
      <c r="G1129" s="110"/>
      <c r="H1129" s="114"/>
      <c r="XEZ1129" s="6"/>
    </row>
    <row r="1130" spans="1:8 16380:16380" customFormat="1" ht="46.5" customHeight="1" x14ac:dyDescent="0.7">
      <c r="A1130" s="327" t="s">
        <v>192</v>
      </c>
      <c r="B1130" s="328"/>
      <c r="C1130" s="328"/>
      <c r="D1130" s="328"/>
      <c r="E1130" s="328"/>
      <c r="F1130" s="109"/>
      <c r="G1130" s="110"/>
      <c r="H1130" s="114"/>
      <c r="XEZ1130" s="6"/>
    </row>
    <row r="1131" spans="1:8 16380:16380" customFormat="1" ht="46.5" customHeight="1" x14ac:dyDescent="0.7">
      <c r="A1131" s="130">
        <v>45962</v>
      </c>
      <c r="B1131" s="174">
        <v>46143</v>
      </c>
      <c r="C1131" s="60">
        <v>100</v>
      </c>
      <c r="D1131" s="60">
        <v>120</v>
      </c>
      <c r="E1131" s="60">
        <v>140</v>
      </c>
      <c r="F1131" s="252"/>
      <c r="G1131" s="98"/>
      <c r="H1131" s="114"/>
      <c r="XEZ1131" s="6"/>
    </row>
    <row r="1132" spans="1:8 16380:16380" customFormat="1" ht="46.5" customHeight="1" x14ac:dyDescent="0.7">
      <c r="A1132" s="130">
        <v>46143</v>
      </c>
      <c r="B1132" s="174">
        <v>46296</v>
      </c>
      <c r="C1132" s="60">
        <v>100</v>
      </c>
      <c r="D1132" s="60">
        <v>120</v>
      </c>
      <c r="E1132" s="60">
        <v>140</v>
      </c>
      <c r="F1132" s="295"/>
      <c r="G1132" s="98"/>
      <c r="H1132" s="114"/>
      <c r="XEZ1132" s="6"/>
    </row>
    <row r="1133" spans="1:8 16380:16380" customFormat="1" ht="112.5" customHeight="1" x14ac:dyDescent="0.7">
      <c r="A1133" s="333" t="s">
        <v>552</v>
      </c>
      <c r="B1133" s="334"/>
      <c r="C1133" s="334"/>
      <c r="D1133" s="334"/>
      <c r="E1133" s="334"/>
      <c r="F1133" s="334"/>
      <c r="G1133" s="19" t="s">
        <v>191</v>
      </c>
      <c r="H1133" s="114"/>
      <c r="XEZ1133" s="6"/>
    </row>
    <row r="1134" spans="1:8 16380:16380" customFormat="1" ht="46.5" customHeight="1" x14ac:dyDescent="0.7">
      <c r="A1134" s="473" t="s">
        <v>8</v>
      </c>
      <c r="B1134" s="474"/>
      <c r="C1134" s="474"/>
      <c r="D1134" s="474"/>
      <c r="E1134" s="474"/>
      <c r="F1134" s="424"/>
      <c r="G1134" s="425"/>
      <c r="H1134" s="114"/>
      <c r="XEZ1134" s="6"/>
    </row>
    <row r="1135" spans="1:8 16380:16380" customFormat="1" ht="46.5" customHeight="1" x14ac:dyDescent="0.7">
      <c r="A1135" s="327" t="s">
        <v>553</v>
      </c>
      <c r="B1135" s="328"/>
      <c r="C1135" s="328"/>
      <c r="D1135" s="328"/>
      <c r="E1135" s="328"/>
      <c r="F1135" s="424"/>
      <c r="G1135" s="425"/>
      <c r="H1135" s="114"/>
      <c r="XEZ1135" s="6"/>
    </row>
    <row r="1136" spans="1:8 16380:16380" customFormat="1" ht="46.5" customHeight="1" x14ac:dyDescent="0.7">
      <c r="A1136" s="130">
        <v>45809</v>
      </c>
      <c r="B1136" s="174">
        <v>45931</v>
      </c>
      <c r="C1136" s="60">
        <v>30</v>
      </c>
      <c r="D1136" s="60">
        <v>40</v>
      </c>
      <c r="E1136" s="60">
        <v>45</v>
      </c>
      <c r="F1136" s="108"/>
      <c r="G1136" s="107"/>
      <c r="H1136" s="114"/>
      <c r="XEZ1136" s="6"/>
    </row>
    <row r="1137" spans="1:8 16380:16380" customFormat="1" ht="114" customHeight="1" x14ac:dyDescent="0.7">
      <c r="A1137" s="333" t="s">
        <v>567</v>
      </c>
      <c r="B1137" s="334"/>
      <c r="C1137" s="334"/>
      <c r="D1137" s="334"/>
      <c r="E1137" s="334"/>
      <c r="F1137" s="334"/>
      <c r="G1137" s="19" t="s">
        <v>566</v>
      </c>
      <c r="H1137" s="114"/>
      <c r="XEZ1137" s="6"/>
    </row>
    <row r="1138" spans="1:8 16380:16380" customFormat="1" ht="54" customHeight="1" x14ac:dyDescent="0.9">
      <c r="A1138" s="447" t="s">
        <v>280</v>
      </c>
      <c r="B1138" s="448"/>
      <c r="C1138" s="448"/>
      <c r="D1138" s="448"/>
      <c r="E1138" s="448"/>
      <c r="F1138" s="65"/>
      <c r="G1138" s="36"/>
      <c r="H1138" s="114"/>
      <c r="XEZ1138" s="6"/>
    </row>
    <row r="1139" spans="1:8 16380:16380" customFormat="1" ht="46.5" customHeight="1" x14ac:dyDescent="0.7">
      <c r="A1139" s="327" t="s">
        <v>213</v>
      </c>
      <c r="B1139" s="328"/>
      <c r="C1139" s="328"/>
      <c r="D1139" s="328"/>
      <c r="E1139" s="328"/>
      <c r="F1139" s="375" t="s">
        <v>568</v>
      </c>
      <c r="G1139" s="376"/>
      <c r="H1139" s="114"/>
      <c r="XEZ1139" s="6"/>
    </row>
    <row r="1140" spans="1:8 16380:16380" customFormat="1" ht="46.5" customHeight="1" x14ac:dyDescent="0.7">
      <c r="A1140" s="130">
        <v>45662</v>
      </c>
      <c r="B1140" s="11">
        <v>45689</v>
      </c>
      <c r="C1140" s="178">
        <v>45</v>
      </c>
      <c r="D1140" s="178">
        <v>60</v>
      </c>
      <c r="E1140" s="178">
        <v>84</v>
      </c>
      <c r="F1140" s="159"/>
      <c r="G1140" s="160"/>
      <c r="H1140" s="114"/>
      <c r="XEZ1140" s="6"/>
    </row>
    <row r="1141" spans="1:8 16380:16380" customFormat="1" ht="46.5" customHeight="1" x14ac:dyDescent="0.7">
      <c r="A1141" s="327" t="s">
        <v>112</v>
      </c>
      <c r="B1141" s="328"/>
      <c r="C1141" s="328"/>
      <c r="D1141" s="328"/>
      <c r="E1141" s="328"/>
      <c r="F1141" s="159"/>
      <c r="G1141" s="160"/>
      <c r="H1141" s="114"/>
      <c r="XEZ1141" s="6"/>
    </row>
    <row r="1142" spans="1:8 16380:16380" customFormat="1" ht="46.5" customHeight="1" x14ac:dyDescent="0.7">
      <c r="A1142" s="130">
        <v>45662</v>
      </c>
      <c r="B1142" s="11">
        <v>45689</v>
      </c>
      <c r="C1142" s="178">
        <f>5+C1140</f>
        <v>50</v>
      </c>
      <c r="D1142" s="178">
        <f>10+D1140</f>
        <v>70</v>
      </c>
      <c r="E1142" s="178">
        <f>15+E1140</f>
        <v>99</v>
      </c>
      <c r="F1142" s="159"/>
      <c r="G1142" s="160"/>
      <c r="H1142" s="114"/>
      <c r="XEZ1142" s="6"/>
    </row>
    <row r="1143" spans="1:8 16380:16380" customFormat="1" ht="114" customHeight="1" x14ac:dyDescent="0.7">
      <c r="A1143" s="333" t="s">
        <v>231</v>
      </c>
      <c r="B1143" s="334"/>
      <c r="C1143" s="334"/>
      <c r="D1143" s="334"/>
      <c r="E1143" s="334"/>
      <c r="F1143" s="334"/>
      <c r="G1143" s="19" t="s">
        <v>191</v>
      </c>
      <c r="H1143" s="114"/>
      <c r="XEZ1143" s="6"/>
    </row>
    <row r="1144" spans="1:8 16380:16380" customFormat="1" ht="69" customHeight="1" x14ac:dyDescent="0.7">
      <c r="A1144" s="355" t="s">
        <v>8</v>
      </c>
      <c r="B1144" s="356"/>
      <c r="C1144" s="356"/>
      <c r="D1144" s="356"/>
      <c r="E1144" s="356"/>
      <c r="F1144" s="149"/>
      <c r="G1144" s="106"/>
      <c r="H1144" s="114"/>
      <c r="XEZ1144" s="6"/>
    </row>
    <row r="1145" spans="1:8 16380:16380" customFormat="1" ht="46.5" customHeight="1" x14ac:dyDescent="0.7">
      <c r="A1145" s="327" t="s">
        <v>450</v>
      </c>
      <c r="B1145" s="328"/>
      <c r="C1145" s="328"/>
      <c r="D1145" s="328"/>
      <c r="E1145" s="328"/>
      <c r="F1145" s="603" t="s">
        <v>494</v>
      </c>
      <c r="G1145" s="604"/>
      <c r="H1145" s="114"/>
      <c r="XEZ1145" s="6"/>
    </row>
    <row r="1146" spans="1:8 16380:16380" customFormat="1" ht="46.5" customHeight="1" x14ac:dyDescent="0.7">
      <c r="A1146" s="136"/>
      <c r="B1146" s="174"/>
      <c r="C1146" s="10"/>
      <c r="D1146" s="10"/>
      <c r="E1146" s="60" t="s">
        <v>13</v>
      </c>
      <c r="F1146" s="603"/>
      <c r="G1146" s="604"/>
      <c r="H1146" s="114"/>
      <c r="XEZ1146" s="6"/>
    </row>
    <row r="1147" spans="1:8 16380:16380" customFormat="1" ht="46.5" customHeight="1" x14ac:dyDescent="0.7">
      <c r="A1147" s="327" t="s">
        <v>227</v>
      </c>
      <c r="B1147" s="328"/>
      <c r="C1147" s="328"/>
      <c r="D1147" s="328"/>
      <c r="E1147" s="328"/>
      <c r="F1147" s="91"/>
      <c r="G1147" s="90"/>
      <c r="H1147" s="114"/>
      <c r="XEZ1147" s="6"/>
    </row>
    <row r="1148" spans="1:8 16380:16380" customFormat="1" ht="46.5" customHeight="1" x14ac:dyDescent="0.7">
      <c r="A1148" s="136"/>
      <c r="B1148" s="174"/>
      <c r="C1148" s="10"/>
      <c r="D1148" s="10"/>
      <c r="E1148" s="60"/>
      <c r="F1148" s="91"/>
      <c r="G1148" s="90"/>
      <c r="H1148" s="114"/>
      <c r="XEZ1148" s="6"/>
    </row>
    <row r="1149" spans="1:8 16380:16380" customFormat="1" ht="46.5" customHeight="1" x14ac:dyDescent="0.7">
      <c r="A1149" s="327" t="s">
        <v>112</v>
      </c>
      <c r="B1149" s="328"/>
      <c r="C1149" s="328"/>
      <c r="D1149" s="328"/>
      <c r="E1149" s="328"/>
      <c r="F1149" s="91"/>
      <c r="G1149" s="90"/>
      <c r="H1149" s="114"/>
      <c r="XEZ1149" s="6"/>
    </row>
    <row r="1150" spans="1:8 16380:16380" customFormat="1" ht="46.5" customHeight="1" x14ac:dyDescent="0.7">
      <c r="A1150" s="136"/>
      <c r="B1150" s="174"/>
      <c r="C1150" s="10"/>
      <c r="D1150" s="10"/>
      <c r="E1150" s="60" t="s">
        <v>13</v>
      </c>
      <c r="F1150" s="91"/>
      <c r="G1150" s="90"/>
      <c r="H1150" s="114"/>
      <c r="XEZ1150" s="6"/>
    </row>
    <row r="1151" spans="1:8 16380:16380" customFormat="1" ht="46.5" customHeight="1" x14ac:dyDescent="0.7">
      <c r="A1151" s="327" t="s">
        <v>85</v>
      </c>
      <c r="B1151" s="328"/>
      <c r="C1151" s="328"/>
      <c r="D1151" s="328"/>
      <c r="E1151" s="328"/>
      <c r="F1151" s="91"/>
      <c r="G1151" s="90"/>
      <c r="H1151" s="114"/>
      <c r="XEZ1151" s="6"/>
    </row>
    <row r="1152" spans="1:8 16380:16380" customFormat="1" ht="55.5" customHeight="1" x14ac:dyDescent="0.7">
      <c r="A1152" s="136"/>
      <c r="B1152" s="174"/>
      <c r="C1152" s="10"/>
      <c r="D1152" s="10"/>
      <c r="E1152" s="60"/>
      <c r="F1152" s="92"/>
      <c r="G1152" s="89"/>
      <c r="H1152" s="114"/>
      <c r="XEZ1152" s="6"/>
    </row>
    <row r="1153" spans="1:8 16380:16380" customFormat="1" ht="115.5" customHeight="1" x14ac:dyDescent="0.7">
      <c r="A1153" s="333" t="s">
        <v>657</v>
      </c>
      <c r="B1153" s="334"/>
      <c r="C1153" s="334"/>
      <c r="D1153" s="334"/>
      <c r="E1153" s="334"/>
      <c r="F1153" s="334"/>
      <c r="G1153" s="19" t="s">
        <v>191</v>
      </c>
      <c r="H1153" s="114"/>
      <c r="XEZ1153" s="6"/>
    </row>
    <row r="1154" spans="1:8 16380:16380" customFormat="1" ht="72.75" customHeight="1" x14ac:dyDescent="0.7">
      <c r="A1154" s="355" t="s">
        <v>8</v>
      </c>
      <c r="B1154" s="356"/>
      <c r="C1154" s="356"/>
      <c r="D1154" s="356"/>
      <c r="E1154" s="356"/>
      <c r="F1154" s="304"/>
      <c r="G1154" s="305"/>
      <c r="H1154" s="114"/>
      <c r="XEZ1154" s="6"/>
    </row>
    <row r="1155" spans="1:8 16380:16380" customFormat="1" ht="72.75" customHeight="1" x14ac:dyDescent="0.7">
      <c r="A1155" s="327" t="s">
        <v>134</v>
      </c>
      <c r="B1155" s="328"/>
      <c r="C1155" s="328"/>
      <c r="D1155" s="328"/>
      <c r="E1155" s="328"/>
      <c r="F1155" s="304"/>
      <c r="G1155" s="305"/>
      <c r="H1155" s="114"/>
      <c r="XEZ1155" s="6"/>
    </row>
    <row r="1156" spans="1:8 16380:16380" customFormat="1" ht="64.5" customHeight="1" x14ac:dyDescent="0.7">
      <c r="A1156" s="130">
        <v>45962</v>
      </c>
      <c r="B1156" s="11">
        <v>46296</v>
      </c>
      <c r="C1156" s="10">
        <v>30</v>
      </c>
      <c r="D1156" s="10">
        <v>35</v>
      </c>
      <c r="E1156" s="60">
        <v>45</v>
      </c>
      <c r="F1156" s="58"/>
      <c r="G1156" s="29"/>
      <c r="H1156" s="114"/>
      <c r="XEZ1156" s="6"/>
    </row>
    <row r="1157" spans="1:8 16380:16380" customFormat="1" ht="64.5" customHeight="1" x14ac:dyDescent="0.7">
      <c r="A1157" s="327" t="s">
        <v>658</v>
      </c>
      <c r="B1157" s="328"/>
      <c r="C1157" s="328"/>
      <c r="D1157" s="328"/>
      <c r="E1157" s="328"/>
      <c r="F1157" s="58"/>
      <c r="G1157" s="29"/>
      <c r="H1157" s="114"/>
      <c r="XEZ1157" s="6"/>
    </row>
    <row r="1158" spans="1:8 16380:16380" customFormat="1" ht="64.5" customHeight="1" x14ac:dyDescent="0.7">
      <c r="A1158" s="130">
        <v>45962</v>
      </c>
      <c r="B1158" s="11">
        <v>46296</v>
      </c>
      <c r="C1158" s="10">
        <v>35</v>
      </c>
      <c r="D1158" s="10">
        <v>40</v>
      </c>
      <c r="E1158" s="60">
        <v>50</v>
      </c>
      <c r="F1158" s="58"/>
      <c r="G1158" s="29"/>
      <c r="H1158" s="114"/>
      <c r="XEZ1158" s="6"/>
    </row>
    <row r="1159" spans="1:8 16380:16380" ht="158.25" customHeight="1" x14ac:dyDescent="0.7">
      <c r="A1159" s="416" t="s">
        <v>242</v>
      </c>
      <c r="B1159" s="417"/>
      <c r="C1159" s="417"/>
      <c r="D1159" s="417"/>
      <c r="E1159" s="417"/>
      <c r="F1159" s="417"/>
      <c r="G1159" s="418"/>
    </row>
    <row r="1160" spans="1:8 16380:16380" ht="158.25" customHeight="1" x14ac:dyDescent="0.7">
      <c r="A1160" s="408" t="s">
        <v>573</v>
      </c>
      <c r="B1160" s="380"/>
      <c r="C1160" s="380"/>
      <c r="D1160" s="380" t="s">
        <v>243</v>
      </c>
      <c r="E1160" s="380"/>
      <c r="F1160" s="380"/>
      <c r="G1160" s="399"/>
    </row>
    <row r="1161" spans="1:8 16380:16380" ht="61.5" customHeight="1" x14ac:dyDescent="0.7">
      <c r="A1161" s="137" t="s">
        <v>1</v>
      </c>
      <c r="B1161" s="184" t="s">
        <v>2</v>
      </c>
      <c r="C1161" s="185" t="s">
        <v>3</v>
      </c>
      <c r="D1161" s="185" t="s">
        <v>4</v>
      </c>
      <c r="E1161" s="185" t="s">
        <v>5</v>
      </c>
      <c r="F1161" s="561" t="s">
        <v>6</v>
      </c>
      <c r="G1161" s="562"/>
    </row>
    <row r="1162" spans="1:8 16380:16380" ht="114" customHeight="1" x14ac:dyDescent="0.7">
      <c r="A1162" s="333" t="s">
        <v>582</v>
      </c>
      <c r="B1162" s="334"/>
      <c r="C1162" s="334"/>
      <c r="D1162" s="334"/>
      <c r="E1162" s="334"/>
      <c r="F1162" s="334"/>
      <c r="G1162" s="19" t="s">
        <v>15</v>
      </c>
    </row>
    <row r="1163" spans="1:8 16380:16380" ht="67.5" customHeight="1" x14ac:dyDescent="0.7">
      <c r="A1163" s="386" t="s">
        <v>90</v>
      </c>
      <c r="B1163" s="387"/>
      <c r="C1163" s="387"/>
      <c r="D1163" s="387"/>
      <c r="E1163" s="387"/>
      <c r="F1163" s="387"/>
      <c r="G1163" s="388"/>
    </row>
    <row r="1164" spans="1:8 16380:16380" ht="61.5" customHeight="1" x14ac:dyDescent="0.7">
      <c r="A1164" s="355" t="s">
        <v>106</v>
      </c>
      <c r="B1164" s="356"/>
      <c r="C1164" s="356"/>
      <c r="D1164" s="356"/>
      <c r="E1164" s="356"/>
      <c r="F1164" s="434" t="s">
        <v>420</v>
      </c>
      <c r="G1164" s="435"/>
    </row>
    <row r="1165" spans="1:8 16380:16380" ht="61.5" customHeight="1" x14ac:dyDescent="0.7">
      <c r="A1165" s="327" t="s">
        <v>574</v>
      </c>
      <c r="B1165" s="328"/>
      <c r="C1165" s="328"/>
      <c r="D1165" s="328"/>
      <c r="E1165" s="328"/>
      <c r="F1165" s="434"/>
      <c r="G1165" s="435"/>
    </row>
    <row r="1166" spans="1:8 16380:16380" ht="61.5" customHeight="1" x14ac:dyDescent="0.7">
      <c r="A1166" s="130">
        <v>45981</v>
      </c>
      <c r="B1166" s="11">
        <v>45984</v>
      </c>
      <c r="C1166" s="325">
        <v>220</v>
      </c>
      <c r="D1166" s="325"/>
      <c r="E1166" s="60">
        <f t="shared" ref="E1166:E1175" si="127">50+C1166</f>
        <v>270</v>
      </c>
      <c r="F1166" s="68"/>
      <c r="G1166" s="31"/>
    </row>
    <row r="1167" spans="1:8 16380:16380" ht="61.5" customHeight="1" x14ac:dyDescent="0.7">
      <c r="A1167" s="130">
        <v>45984</v>
      </c>
      <c r="B1167" s="11">
        <v>45985</v>
      </c>
      <c r="C1167" s="325" t="s">
        <v>672</v>
      </c>
      <c r="D1167" s="325"/>
      <c r="E1167" s="60"/>
      <c r="F1167" s="68"/>
      <c r="G1167" s="31"/>
    </row>
    <row r="1168" spans="1:8 16380:16380" ht="61.5" customHeight="1" x14ac:dyDescent="0.7">
      <c r="A1168" s="130">
        <v>45985</v>
      </c>
      <c r="B1168" s="11">
        <v>45987</v>
      </c>
      <c r="C1168" s="325">
        <v>220</v>
      </c>
      <c r="D1168" s="325"/>
      <c r="E1168" s="60">
        <f t="shared" si="127"/>
        <v>270</v>
      </c>
      <c r="F1168" s="68"/>
      <c r="G1168" s="31"/>
    </row>
    <row r="1169" spans="1:7" ht="61.5" customHeight="1" x14ac:dyDescent="0.7">
      <c r="A1169" s="130">
        <v>45987</v>
      </c>
      <c r="B1169" s="11">
        <v>45988</v>
      </c>
      <c r="C1169" s="325" t="s">
        <v>672</v>
      </c>
      <c r="D1169" s="325"/>
      <c r="E1169" s="60"/>
      <c r="F1169" s="68"/>
      <c r="G1169" s="31"/>
    </row>
    <row r="1170" spans="1:7" ht="61.5" customHeight="1" x14ac:dyDescent="0.7">
      <c r="A1170" s="130">
        <v>45988</v>
      </c>
      <c r="B1170" s="11">
        <v>45994</v>
      </c>
      <c r="C1170" s="325">
        <v>220</v>
      </c>
      <c r="D1170" s="325"/>
      <c r="E1170" s="60">
        <f t="shared" si="127"/>
        <v>270</v>
      </c>
      <c r="F1170" s="68"/>
      <c r="G1170" s="31"/>
    </row>
    <row r="1171" spans="1:7" ht="61.5" customHeight="1" x14ac:dyDescent="0.7">
      <c r="A1171" s="130">
        <v>45994</v>
      </c>
      <c r="B1171" s="11">
        <v>45995</v>
      </c>
      <c r="C1171" s="325" t="s">
        <v>672</v>
      </c>
      <c r="D1171" s="325"/>
      <c r="E1171" s="60"/>
      <c r="F1171" s="68"/>
      <c r="G1171" s="31"/>
    </row>
    <row r="1172" spans="1:7" ht="61.5" customHeight="1" x14ac:dyDescent="0.7">
      <c r="A1172" s="130">
        <v>45995</v>
      </c>
      <c r="B1172" s="11">
        <v>45997</v>
      </c>
      <c r="C1172" s="325">
        <v>220</v>
      </c>
      <c r="D1172" s="325"/>
      <c r="E1172" s="60">
        <f t="shared" si="127"/>
        <v>270</v>
      </c>
      <c r="F1172" s="68"/>
      <c r="G1172" s="31"/>
    </row>
    <row r="1173" spans="1:7" ht="61.5" customHeight="1" x14ac:dyDescent="0.7">
      <c r="A1173" s="130">
        <v>45997</v>
      </c>
      <c r="B1173" s="11">
        <v>46019</v>
      </c>
      <c r="C1173" s="325">
        <v>170</v>
      </c>
      <c r="D1173" s="325"/>
      <c r="E1173" s="60">
        <f t="shared" si="127"/>
        <v>220</v>
      </c>
      <c r="F1173" s="68"/>
      <c r="G1173" s="31"/>
    </row>
    <row r="1174" spans="1:7" ht="61.5" customHeight="1" x14ac:dyDescent="0.7">
      <c r="A1174" s="130">
        <v>46019</v>
      </c>
      <c r="B1174" s="11">
        <v>46026</v>
      </c>
      <c r="C1174" s="325">
        <v>300</v>
      </c>
      <c r="D1174" s="325"/>
      <c r="E1174" s="60">
        <f t="shared" si="127"/>
        <v>350</v>
      </c>
      <c r="F1174" s="68"/>
      <c r="G1174" s="31"/>
    </row>
    <row r="1175" spans="1:7" ht="61.5" customHeight="1" x14ac:dyDescent="0.7">
      <c r="A1175" s="130">
        <v>46026</v>
      </c>
      <c r="B1175" s="11">
        <v>46071</v>
      </c>
      <c r="C1175" s="325">
        <v>190</v>
      </c>
      <c r="D1175" s="325"/>
      <c r="E1175" s="60">
        <f t="shared" si="127"/>
        <v>240</v>
      </c>
      <c r="F1175" s="68"/>
      <c r="G1175" s="31"/>
    </row>
    <row r="1176" spans="1:7" ht="61.5" customHeight="1" x14ac:dyDescent="0.7">
      <c r="A1176" s="327" t="s">
        <v>575</v>
      </c>
      <c r="B1176" s="328"/>
      <c r="C1176" s="328"/>
      <c r="D1176" s="328"/>
      <c r="E1176" s="328"/>
      <c r="F1176" s="592"/>
      <c r="G1176" s="593"/>
    </row>
    <row r="1177" spans="1:7" ht="61.5" customHeight="1" x14ac:dyDescent="0.7">
      <c r="A1177" s="130">
        <v>45981</v>
      </c>
      <c r="B1177" s="11">
        <v>45984</v>
      </c>
      <c r="C1177" s="325">
        <v>240</v>
      </c>
      <c r="D1177" s="325"/>
      <c r="E1177" s="10">
        <f t="shared" ref="E1177:E1186" si="128">50+C1177</f>
        <v>290</v>
      </c>
      <c r="F1177" s="69"/>
      <c r="G1177" s="61"/>
    </row>
    <row r="1178" spans="1:7" ht="61.5" customHeight="1" x14ac:dyDescent="0.7">
      <c r="A1178" s="130">
        <v>45984</v>
      </c>
      <c r="B1178" s="11">
        <v>45985</v>
      </c>
      <c r="C1178" s="325" t="s">
        <v>672</v>
      </c>
      <c r="D1178" s="325"/>
      <c r="E1178" s="10"/>
      <c r="F1178" s="69"/>
      <c r="G1178" s="61"/>
    </row>
    <row r="1179" spans="1:7" ht="61.5" customHeight="1" x14ac:dyDescent="0.7">
      <c r="A1179" s="130">
        <v>45985</v>
      </c>
      <c r="B1179" s="11">
        <v>45987</v>
      </c>
      <c r="C1179" s="325">
        <v>240</v>
      </c>
      <c r="D1179" s="325"/>
      <c r="E1179" s="10">
        <f t="shared" si="128"/>
        <v>290</v>
      </c>
      <c r="F1179" s="69"/>
      <c r="G1179" s="61"/>
    </row>
    <row r="1180" spans="1:7" ht="61.5" customHeight="1" x14ac:dyDescent="0.7">
      <c r="A1180" s="130">
        <v>45987</v>
      </c>
      <c r="B1180" s="11">
        <v>45988</v>
      </c>
      <c r="C1180" s="325" t="s">
        <v>672</v>
      </c>
      <c r="D1180" s="325"/>
      <c r="E1180" s="10"/>
      <c r="F1180" s="69"/>
      <c r="G1180" s="61"/>
    </row>
    <row r="1181" spans="1:7" ht="61.5" customHeight="1" x14ac:dyDescent="0.7">
      <c r="A1181" s="130">
        <v>45988</v>
      </c>
      <c r="B1181" s="11">
        <v>45994</v>
      </c>
      <c r="C1181" s="325">
        <v>240</v>
      </c>
      <c r="D1181" s="325"/>
      <c r="E1181" s="10">
        <f t="shared" si="128"/>
        <v>290</v>
      </c>
      <c r="F1181" s="69"/>
      <c r="G1181" s="61"/>
    </row>
    <row r="1182" spans="1:7" ht="61.5" customHeight="1" x14ac:dyDescent="0.7">
      <c r="A1182" s="130">
        <v>45994</v>
      </c>
      <c r="B1182" s="11">
        <v>45995</v>
      </c>
      <c r="C1182" s="325" t="s">
        <v>672</v>
      </c>
      <c r="D1182" s="325"/>
      <c r="E1182" s="10"/>
      <c r="F1182" s="69"/>
      <c r="G1182" s="61"/>
    </row>
    <row r="1183" spans="1:7" ht="61.5" customHeight="1" x14ac:dyDescent="0.7">
      <c r="A1183" s="130">
        <v>45995</v>
      </c>
      <c r="B1183" s="11">
        <v>45997</v>
      </c>
      <c r="C1183" s="325">
        <v>240</v>
      </c>
      <c r="D1183" s="325"/>
      <c r="E1183" s="10">
        <f t="shared" si="128"/>
        <v>290</v>
      </c>
      <c r="F1183" s="69"/>
      <c r="G1183" s="61"/>
    </row>
    <row r="1184" spans="1:7" ht="61.5" customHeight="1" x14ac:dyDescent="0.7">
      <c r="A1184" s="130">
        <v>45997</v>
      </c>
      <c r="B1184" s="11">
        <v>46019</v>
      </c>
      <c r="C1184" s="325">
        <v>190</v>
      </c>
      <c r="D1184" s="325"/>
      <c r="E1184" s="10">
        <f t="shared" si="128"/>
        <v>240</v>
      </c>
      <c r="F1184" s="69"/>
      <c r="G1184" s="61"/>
    </row>
    <row r="1185" spans="1:7" ht="61.5" customHeight="1" x14ac:dyDescent="0.7">
      <c r="A1185" s="130">
        <v>46019</v>
      </c>
      <c r="B1185" s="11">
        <v>46026</v>
      </c>
      <c r="C1185" s="325">
        <v>320</v>
      </c>
      <c r="D1185" s="325"/>
      <c r="E1185" s="10">
        <f t="shared" si="128"/>
        <v>370</v>
      </c>
      <c r="F1185" s="69"/>
      <c r="G1185" s="61"/>
    </row>
    <row r="1186" spans="1:7" ht="61.5" customHeight="1" x14ac:dyDescent="0.7">
      <c r="A1186" s="130">
        <v>46026</v>
      </c>
      <c r="B1186" s="11">
        <v>46071</v>
      </c>
      <c r="C1186" s="325">
        <v>210</v>
      </c>
      <c r="D1186" s="325"/>
      <c r="E1186" s="10">
        <f t="shared" si="128"/>
        <v>260</v>
      </c>
      <c r="F1186" s="69"/>
      <c r="G1186" s="61"/>
    </row>
    <row r="1187" spans="1:7" ht="61.5" customHeight="1" x14ac:dyDescent="0.7">
      <c r="A1187" s="327" t="s">
        <v>576</v>
      </c>
      <c r="B1187" s="328"/>
      <c r="C1187" s="328"/>
      <c r="D1187" s="328"/>
      <c r="E1187" s="328"/>
      <c r="F1187" s="69"/>
      <c r="G1187" s="61"/>
    </row>
    <row r="1188" spans="1:7" ht="61.5" customHeight="1" x14ac:dyDescent="0.7">
      <c r="A1188" s="130">
        <v>45981</v>
      </c>
      <c r="B1188" s="11">
        <v>45984</v>
      </c>
      <c r="C1188" s="325">
        <f>35+C1166</f>
        <v>255</v>
      </c>
      <c r="D1188" s="325"/>
      <c r="E1188" s="10">
        <f t="shared" ref="E1188:E1197" si="129">50+C1188</f>
        <v>305</v>
      </c>
      <c r="F1188" s="69"/>
      <c r="G1188" s="61"/>
    </row>
    <row r="1189" spans="1:7" ht="61.5" customHeight="1" x14ac:dyDescent="0.7">
      <c r="A1189" s="130">
        <v>45984</v>
      </c>
      <c r="B1189" s="11">
        <v>45985</v>
      </c>
      <c r="C1189" s="325" t="s">
        <v>672</v>
      </c>
      <c r="D1189" s="325"/>
      <c r="E1189" s="10"/>
      <c r="F1189" s="69"/>
      <c r="G1189" s="61"/>
    </row>
    <row r="1190" spans="1:7" ht="61.5" customHeight="1" x14ac:dyDescent="0.7">
      <c r="A1190" s="130">
        <v>45985</v>
      </c>
      <c r="B1190" s="11">
        <v>45987</v>
      </c>
      <c r="C1190" s="325">
        <f t="shared" ref="C1190:C1195" si="130">35+C1168</f>
        <v>255</v>
      </c>
      <c r="D1190" s="325"/>
      <c r="E1190" s="10">
        <f t="shared" si="129"/>
        <v>305</v>
      </c>
      <c r="F1190" s="69"/>
      <c r="G1190" s="61"/>
    </row>
    <row r="1191" spans="1:7" ht="61.5" customHeight="1" x14ac:dyDescent="0.7">
      <c r="A1191" s="130">
        <v>45987</v>
      </c>
      <c r="B1191" s="11">
        <v>45988</v>
      </c>
      <c r="C1191" s="325" t="s">
        <v>672</v>
      </c>
      <c r="D1191" s="325"/>
      <c r="E1191" s="10"/>
      <c r="F1191" s="69"/>
      <c r="G1191" s="61"/>
    </row>
    <row r="1192" spans="1:7" ht="61.5" customHeight="1" x14ac:dyDescent="0.7">
      <c r="A1192" s="130">
        <v>45988</v>
      </c>
      <c r="B1192" s="11">
        <v>45994</v>
      </c>
      <c r="C1192" s="325">
        <f t="shared" si="130"/>
        <v>255</v>
      </c>
      <c r="D1192" s="325"/>
      <c r="E1192" s="10">
        <f t="shared" si="129"/>
        <v>305</v>
      </c>
      <c r="F1192" s="69"/>
      <c r="G1192" s="61"/>
    </row>
    <row r="1193" spans="1:7" ht="61.5" customHeight="1" x14ac:dyDescent="0.7">
      <c r="A1193" s="130">
        <v>45994</v>
      </c>
      <c r="B1193" s="11">
        <v>45995</v>
      </c>
      <c r="C1193" s="325" t="s">
        <v>672</v>
      </c>
      <c r="D1193" s="325"/>
      <c r="E1193" s="10"/>
      <c r="F1193" s="69"/>
      <c r="G1193" s="61"/>
    </row>
    <row r="1194" spans="1:7" ht="61.5" customHeight="1" x14ac:dyDescent="0.7">
      <c r="A1194" s="130">
        <v>45995</v>
      </c>
      <c r="B1194" s="11">
        <v>45997</v>
      </c>
      <c r="C1194" s="325">
        <f t="shared" si="130"/>
        <v>255</v>
      </c>
      <c r="D1194" s="325"/>
      <c r="E1194" s="10">
        <f t="shared" si="129"/>
        <v>305</v>
      </c>
      <c r="F1194" s="69"/>
      <c r="G1194" s="61"/>
    </row>
    <row r="1195" spans="1:7" ht="61.5" customHeight="1" x14ac:dyDescent="0.7">
      <c r="A1195" s="130">
        <v>45997</v>
      </c>
      <c r="B1195" s="11">
        <v>46019</v>
      </c>
      <c r="C1195" s="325">
        <f t="shared" si="130"/>
        <v>205</v>
      </c>
      <c r="D1195" s="325"/>
      <c r="E1195" s="10">
        <f t="shared" si="129"/>
        <v>255</v>
      </c>
      <c r="F1195" s="69"/>
      <c r="G1195" s="61"/>
    </row>
    <row r="1196" spans="1:7" ht="61.5" customHeight="1" x14ac:dyDescent="0.7">
      <c r="A1196" s="130">
        <v>46019</v>
      </c>
      <c r="B1196" s="11">
        <v>46026</v>
      </c>
      <c r="C1196" s="325">
        <f>35+C1174</f>
        <v>335</v>
      </c>
      <c r="D1196" s="325"/>
      <c r="E1196" s="10">
        <f t="shared" si="129"/>
        <v>385</v>
      </c>
      <c r="F1196" s="69"/>
      <c r="G1196" s="61"/>
    </row>
    <row r="1197" spans="1:7" ht="61.5" customHeight="1" x14ac:dyDescent="0.7">
      <c r="A1197" s="130">
        <v>46026</v>
      </c>
      <c r="B1197" s="11">
        <v>46071</v>
      </c>
      <c r="C1197" s="325">
        <f>35+C1175</f>
        <v>225</v>
      </c>
      <c r="D1197" s="325"/>
      <c r="E1197" s="10">
        <f t="shared" si="129"/>
        <v>275</v>
      </c>
      <c r="F1197" s="69"/>
      <c r="G1197" s="61"/>
    </row>
    <row r="1198" spans="1:7" ht="61.5" customHeight="1" x14ac:dyDescent="0.7">
      <c r="A1198" s="327" t="s">
        <v>577</v>
      </c>
      <c r="B1198" s="328"/>
      <c r="C1198" s="328"/>
      <c r="D1198" s="328"/>
      <c r="E1198" s="328"/>
      <c r="F1198" s="69"/>
      <c r="G1198" s="61"/>
    </row>
    <row r="1199" spans="1:7" ht="61.5" customHeight="1" x14ac:dyDescent="0.7">
      <c r="A1199" s="130">
        <v>45981</v>
      </c>
      <c r="B1199" s="11">
        <v>45984</v>
      </c>
      <c r="C1199" s="325">
        <f>60+C1166</f>
        <v>280</v>
      </c>
      <c r="D1199" s="325"/>
      <c r="E1199" s="60">
        <f t="shared" ref="E1199:E1208" si="131">50+C1199</f>
        <v>330</v>
      </c>
      <c r="F1199" s="69"/>
      <c r="G1199" s="61"/>
    </row>
    <row r="1200" spans="1:7" ht="61.5" customHeight="1" x14ac:dyDescent="0.7">
      <c r="A1200" s="130">
        <v>45984</v>
      </c>
      <c r="B1200" s="11">
        <v>45985</v>
      </c>
      <c r="C1200" s="325" t="s">
        <v>672</v>
      </c>
      <c r="D1200" s="325"/>
      <c r="E1200" s="60"/>
      <c r="F1200" s="69"/>
      <c r="G1200" s="61"/>
    </row>
    <row r="1201" spans="1:7" ht="61.5" customHeight="1" x14ac:dyDescent="0.7">
      <c r="A1201" s="130">
        <v>45985</v>
      </c>
      <c r="B1201" s="11">
        <v>45987</v>
      </c>
      <c r="C1201" s="325">
        <f t="shared" ref="C1201:C1206" si="132">60+C1168</f>
        <v>280</v>
      </c>
      <c r="D1201" s="325"/>
      <c r="E1201" s="60">
        <f t="shared" si="131"/>
        <v>330</v>
      </c>
      <c r="F1201" s="69"/>
      <c r="G1201" s="61"/>
    </row>
    <row r="1202" spans="1:7" ht="61.5" customHeight="1" x14ac:dyDescent="0.7">
      <c r="A1202" s="130">
        <v>45987</v>
      </c>
      <c r="B1202" s="11">
        <v>45988</v>
      </c>
      <c r="C1202" s="325" t="s">
        <v>672</v>
      </c>
      <c r="D1202" s="325"/>
      <c r="E1202" s="60"/>
      <c r="F1202" s="69"/>
      <c r="G1202" s="61"/>
    </row>
    <row r="1203" spans="1:7" ht="61.5" customHeight="1" x14ac:dyDescent="0.7">
      <c r="A1203" s="130">
        <v>45988</v>
      </c>
      <c r="B1203" s="11">
        <v>45994</v>
      </c>
      <c r="C1203" s="325">
        <f t="shared" si="132"/>
        <v>280</v>
      </c>
      <c r="D1203" s="325"/>
      <c r="E1203" s="60">
        <f t="shared" si="131"/>
        <v>330</v>
      </c>
      <c r="F1203" s="69"/>
      <c r="G1203" s="61"/>
    </row>
    <row r="1204" spans="1:7" ht="61.5" customHeight="1" x14ac:dyDescent="0.7">
      <c r="A1204" s="130">
        <v>45994</v>
      </c>
      <c r="B1204" s="11">
        <v>45995</v>
      </c>
      <c r="C1204" s="325" t="s">
        <v>672</v>
      </c>
      <c r="D1204" s="325"/>
      <c r="E1204" s="60"/>
      <c r="F1204" s="69"/>
      <c r="G1204" s="61"/>
    </row>
    <row r="1205" spans="1:7" ht="61.5" customHeight="1" x14ac:dyDescent="0.7">
      <c r="A1205" s="130">
        <v>45995</v>
      </c>
      <c r="B1205" s="11">
        <v>45997</v>
      </c>
      <c r="C1205" s="325">
        <f t="shared" si="132"/>
        <v>280</v>
      </c>
      <c r="D1205" s="325"/>
      <c r="E1205" s="60">
        <f t="shared" si="131"/>
        <v>330</v>
      </c>
      <c r="F1205" s="69"/>
      <c r="G1205" s="61"/>
    </row>
    <row r="1206" spans="1:7" ht="61.5" customHeight="1" x14ac:dyDescent="0.7">
      <c r="A1206" s="130">
        <v>45997</v>
      </c>
      <c r="B1206" s="11">
        <v>46019</v>
      </c>
      <c r="C1206" s="325">
        <f t="shared" si="132"/>
        <v>230</v>
      </c>
      <c r="D1206" s="325"/>
      <c r="E1206" s="60">
        <f t="shared" si="131"/>
        <v>280</v>
      </c>
      <c r="F1206" s="69"/>
      <c r="G1206" s="61"/>
    </row>
    <row r="1207" spans="1:7" ht="61.5" customHeight="1" x14ac:dyDescent="0.7">
      <c r="A1207" s="130">
        <v>46019</v>
      </c>
      <c r="B1207" s="11">
        <v>46026</v>
      </c>
      <c r="C1207" s="325">
        <f>60+C1174</f>
        <v>360</v>
      </c>
      <c r="D1207" s="325"/>
      <c r="E1207" s="60">
        <f t="shared" si="131"/>
        <v>410</v>
      </c>
      <c r="F1207" s="69"/>
      <c r="G1207" s="61"/>
    </row>
    <row r="1208" spans="1:7" ht="61.5" customHeight="1" x14ac:dyDescent="0.7">
      <c r="A1208" s="130">
        <v>46026</v>
      </c>
      <c r="B1208" s="11">
        <v>46071</v>
      </c>
      <c r="C1208" s="325">
        <f>60+C1175</f>
        <v>250</v>
      </c>
      <c r="D1208" s="325"/>
      <c r="E1208" s="60">
        <f t="shared" si="131"/>
        <v>300</v>
      </c>
      <c r="F1208" s="69"/>
      <c r="G1208" s="61"/>
    </row>
    <row r="1209" spans="1:7" ht="61.5" customHeight="1" x14ac:dyDescent="0.7">
      <c r="A1209" s="327" t="s">
        <v>578</v>
      </c>
      <c r="B1209" s="328"/>
      <c r="C1209" s="328"/>
      <c r="D1209" s="328"/>
      <c r="E1209" s="328"/>
      <c r="F1209" s="69"/>
      <c r="G1209" s="61"/>
    </row>
    <row r="1210" spans="1:7" ht="61.5" customHeight="1" x14ac:dyDescent="0.7">
      <c r="A1210" s="130">
        <v>45981</v>
      </c>
      <c r="B1210" s="11">
        <v>45984</v>
      </c>
      <c r="C1210" s="325">
        <f>80+C1166</f>
        <v>300</v>
      </c>
      <c r="D1210" s="325"/>
      <c r="E1210" s="60">
        <f t="shared" ref="E1210:E1219" si="133">50+C1210</f>
        <v>350</v>
      </c>
      <c r="F1210" s="69"/>
      <c r="G1210" s="61"/>
    </row>
    <row r="1211" spans="1:7" ht="61.5" customHeight="1" x14ac:dyDescent="0.7">
      <c r="A1211" s="130">
        <v>45984</v>
      </c>
      <c r="B1211" s="11">
        <v>45985</v>
      </c>
      <c r="C1211" s="325" t="s">
        <v>672</v>
      </c>
      <c r="D1211" s="325"/>
      <c r="E1211" s="60"/>
      <c r="F1211" s="69"/>
      <c r="G1211" s="61"/>
    </row>
    <row r="1212" spans="1:7" ht="61.5" customHeight="1" x14ac:dyDescent="0.7">
      <c r="A1212" s="130">
        <v>45985</v>
      </c>
      <c r="B1212" s="11">
        <v>45987</v>
      </c>
      <c r="C1212" s="325">
        <f t="shared" ref="C1212:C1217" si="134">80+C1168</f>
        <v>300</v>
      </c>
      <c r="D1212" s="325"/>
      <c r="E1212" s="60">
        <f t="shared" si="133"/>
        <v>350</v>
      </c>
      <c r="F1212" s="69"/>
      <c r="G1212" s="61"/>
    </row>
    <row r="1213" spans="1:7" ht="61.5" customHeight="1" x14ac:dyDescent="0.7">
      <c r="A1213" s="130">
        <v>45987</v>
      </c>
      <c r="B1213" s="11">
        <v>45988</v>
      </c>
      <c r="C1213" s="325" t="s">
        <v>672</v>
      </c>
      <c r="D1213" s="325"/>
      <c r="E1213" s="60"/>
      <c r="F1213" s="69"/>
      <c r="G1213" s="61"/>
    </row>
    <row r="1214" spans="1:7" ht="61.5" customHeight="1" x14ac:dyDescent="0.7">
      <c r="A1214" s="130">
        <v>45988</v>
      </c>
      <c r="B1214" s="11">
        <v>45994</v>
      </c>
      <c r="C1214" s="325">
        <f t="shared" si="134"/>
        <v>300</v>
      </c>
      <c r="D1214" s="325"/>
      <c r="E1214" s="60">
        <f t="shared" si="133"/>
        <v>350</v>
      </c>
      <c r="F1214" s="69"/>
      <c r="G1214" s="61"/>
    </row>
    <row r="1215" spans="1:7" ht="61.5" customHeight="1" x14ac:dyDescent="0.7">
      <c r="A1215" s="130">
        <v>45994</v>
      </c>
      <c r="B1215" s="11">
        <v>45995</v>
      </c>
      <c r="C1215" s="325" t="s">
        <v>672</v>
      </c>
      <c r="D1215" s="325"/>
      <c r="E1215" s="60"/>
      <c r="F1215" s="69"/>
      <c r="G1215" s="61"/>
    </row>
    <row r="1216" spans="1:7" ht="61.5" customHeight="1" x14ac:dyDescent="0.7">
      <c r="A1216" s="130">
        <v>45995</v>
      </c>
      <c r="B1216" s="11">
        <v>45997</v>
      </c>
      <c r="C1216" s="325">
        <f t="shared" si="134"/>
        <v>300</v>
      </c>
      <c r="D1216" s="325"/>
      <c r="E1216" s="60">
        <f t="shared" si="133"/>
        <v>350</v>
      </c>
      <c r="F1216" s="69"/>
      <c r="G1216" s="61"/>
    </row>
    <row r="1217" spans="1:7" ht="61.5" customHeight="1" x14ac:dyDescent="0.7">
      <c r="A1217" s="130">
        <v>45997</v>
      </c>
      <c r="B1217" s="11">
        <v>46019</v>
      </c>
      <c r="C1217" s="325">
        <f t="shared" si="134"/>
        <v>250</v>
      </c>
      <c r="D1217" s="325"/>
      <c r="E1217" s="60">
        <f t="shared" si="133"/>
        <v>300</v>
      </c>
      <c r="F1217" s="69"/>
      <c r="G1217" s="61"/>
    </row>
    <row r="1218" spans="1:7" ht="61.5" customHeight="1" x14ac:dyDescent="0.7">
      <c r="A1218" s="130">
        <v>46019</v>
      </c>
      <c r="B1218" s="11">
        <v>46026</v>
      </c>
      <c r="C1218" s="325">
        <f>80+C1174</f>
        <v>380</v>
      </c>
      <c r="D1218" s="325"/>
      <c r="E1218" s="60">
        <f t="shared" si="133"/>
        <v>430</v>
      </c>
      <c r="F1218" s="69"/>
      <c r="G1218" s="61"/>
    </row>
    <row r="1219" spans="1:7" ht="61.5" customHeight="1" x14ac:dyDescent="0.7">
      <c r="A1219" s="130">
        <v>46026</v>
      </c>
      <c r="B1219" s="11">
        <v>46071</v>
      </c>
      <c r="C1219" s="325">
        <f>80+C1175</f>
        <v>270</v>
      </c>
      <c r="D1219" s="325"/>
      <c r="E1219" s="60">
        <f t="shared" si="133"/>
        <v>320</v>
      </c>
      <c r="F1219" s="69"/>
      <c r="G1219" s="61"/>
    </row>
    <row r="1220" spans="1:7" ht="61.5" customHeight="1" x14ac:dyDescent="0.7">
      <c r="A1220" s="327" t="s">
        <v>579</v>
      </c>
      <c r="B1220" s="328"/>
      <c r="C1220" s="328"/>
      <c r="D1220" s="328"/>
      <c r="E1220" s="328"/>
      <c r="F1220" s="69"/>
      <c r="G1220" s="61"/>
    </row>
    <row r="1221" spans="1:7" ht="61.5" customHeight="1" x14ac:dyDescent="0.7">
      <c r="A1221" s="130">
        <v>45981</v>
      </c>
      <c r="B1221" s="11">
        <v>45984</v>
      </c>
      <c r="C1221" s="325">
        <f>130+C1166</f>
        <v>350</v>
      </c>
      <c r="D1221" s="325"/>
      <c r="E1221" s="60">
        <f t="shared" ref="E1221:E1230" si="135">50+C1221</f>
        <v>400</v>
      </c>
      <c r="F1221" s="69"/>
      <c r="G1221" s="61"/>
    </row>
    <row r="1222" spans="1:7" ht="61.5" customHeight="1" x14ac:dyDescent="0.7">
      <c r="A1222" s="130">
        <v>45984</v>
      </c>
      <c r="B1222" s="11">
        <v>45985</v>
      </c>
      <c r="C1222" s="325" t="s">
        <v>672</v>
      </c>
      <c r="D1222" s="325"/>
      <c r="E1222" s="60"/>
      <c r="F1222" s="69"/>
      <c r="G1222" s="61"/>
    </row>
    <row r="1223" spans="1:7" ht="61.5" customHeight="1" x14ac:dyDescent="0.7">
      <c r="A1223" s="130">
        <v>45985</v>
      </c>
      <c r="B1223" s="11">
        <v>45987</v>
      </c>
      <c r="C1223" s="325">
        <f t="shared" ref="C1223:C1228" si="136">130+C1168</f>
        <v>350</v>
      </c>
      <c r="D1223" s="325"/>
      <c r="E1223" s="60">
        <f t="shared" si="135"/>
        <v>400</v>
      </c>
      <c r="F1223" s="69"/>
      <c r="G1223" s="61"/>
    </row>
    <row r="1224" spans="1:7" ht="61.5" customHeight="1" x14ac:dyDescent="0.7">
      <c r="A1224" s="130">
        <v>45987</v>
      </c>
      <c r="B1224" s="11">
        <v>45988</v>
      </c>
      <c r="C1224" s="325" t="s">
        <v>672</v>
      </c>
      <c r="D1224" s="325"/>
      <c r="E1224" s="60"/>
      <c r="F1224" s="69"/>
      <c r="G1224" s="61"/>
    </row>
    <row r="1225" spans="1:7" ht="61.5" customHeight="1" x14ac:dyDescent="0.7">
      <c r="A1225" s="130">
        <v>45988</v>
      </c>
      <c r="B1225" s="11">
        <v>45994</v>
      </c>
      <c r="C1225" s="325">
        <f t="shared" si="136"/>
        <v>350</v>
      </c>
      <c r="D1225" s="325"/>
      <c r="E1225" s="60">
        <f t="shared" si="135"/>
        <v>400</v>
      </c>
      <c r="F1225" s="69"/>
      <c r="G1225" s="61"/>
    </row>
    <row r="1226" spans="1:7" ht="61.5" customHeight="1" x14ac:dyDescent="0.7">
      <c r="A1226" s="130">
        <v>45994</v>
      </c>
      <c r="B1226" s="11">
        <v>45995</v>
      </c>
      <c r="C1226" s="325" t="s">
        <v>672</v>
      </c>
      <c r="D1226" s="325"/>
      <c r="E1226" s="60"/>
      <c r="F1226" s="69"/>
      <c r="G1226" s="61"/>
    </row>
    <row r="1227" spans="1:7" ht="61.5" customHeight="1" x14ac:dyDescent="0.7">
      <c r="A1227" s="130">
        <v>45995</v>
      </c>
      <c r="B1227" s="11">
        <v>45997</v>
      </c>
      <c r="C1227" s="325">
        <f t="shared" si="136"/>
        <v>350</v>
      </c>
      <c r="D1227" s="325"/>
      <c r="E1227" s="60">
        <f t="shared" si="135"/>
        <v>400</v>
      </c>
      <c r="F1227" s="69"/>
      <c r="G1227" s="61"/>
    </row>
    <row r="1228" spans="1:7" ht="61.5" customHeight="1" x14ac:dyDescent="0.7">
      <c r="A1228" s="130">
        <v>45997</v>
      </c>
      <c r="B1228" s="11">
        <v>46019</v>
      </c>
      <c r="C1228" s="325">
        <f t="shared" si="136"/>
        <v>300</v>
      </c>
      <c r="D1228" s="325"/>
      <c r="E1228" s="60">
        <f t="shared" si="135"/>
        <v>350</v>
      </c>
      <c r="F1228" s="69"/>
      <c r="G1228" s="61"/>
    </row>
    <row r="1229" spans="1:7" ht="61.5" customHeight="1" x14ac:dyDescent="0.7">
      <c r="A1229" s="130">
        <v>46019</v>
      </c>
      <c r="B1229" s="11">
        <v>46026</v>
      </c>
      <c r="C1229" s="325">
        <f>130+C1174</f>
        <v>430</v>
      </c>
      <c r="D1229" s="325"/>
      <c r="E1229" s="60">
        <f t="shared" si="135"/>
        <v>480</v>
      </c>
      <c r="F1229" s="69"/>
      <c r="G1229" s="61"/>
    </row>
    <row r="1230" spans="1:7" ht="61.5" customHeight="1" x14ac:dyDescent="0.7">
      <c r="A1230" s="130">
        <v>46026</v>
      </c>
      <c r="B1230" s="11">
        <v>46071</v>
      </c>
      <c r="C1230" s="325">
        <f>130+C1175</f>
        <v>320</v>
      </c>
      <c r="D1230" s="325"/>
      <c r="E1230" s="60">
        <f t="shared" si="135"/>
        <v>370</v>
      </c>
      <c r="F1230" s="69"/>
      <c r="G1230" s="61"/>
    </row>
    <row r="1231" spans="1:7" ht="61.5" customHeight="1" x14ac:dyDescent="0.7">
      <c r="A1231" s="327" t="s">
        <v>580</v>
      </c>
      <c r="B1231" s="328"/>
      <c r="C1231" s="328"/>
      <c r="D1231" s="328"/>
      <c r="E1231" s="328"/>
      <c r="F1231" s="69"/>
      <c r="G1231" s="61"/>
    </row>
    <row r="1232" spans="1:7" ht="61.5" customHeight="1" x14ac:dyDescent="0.7">
      <c r="A1232" s="130">
        <v>45981</v>
      </c>
      <c r="B1232" s="11">
        <v>45984</v>
      </c>
      <c r="C1232" s="325">
        <f>200+C1166</f>
        <v>420</v>
      </c>
      <c r="D1232" s="325"/>
      <c r="E1232" s="60">
        <f t="shared" ref="E1232:E1241" si="137">50+C1232</f>
        <v>470</v>
      </c>
      <c r="F1232" s="69"/>
      <c r="G1232" s="61"/>
    </row>
    <row r="1233" spans="1:7" ht="61.5" customHeight="1" x14ac:dyDescent="0.7">
      <c r="A1233" s="130">
        <v>45984</v>
      </c>
      <c r="B1233" s="11">
        <v>45985</v>
      </c>
      <c r="C1233" s="325" t="s">
        <v>672</v>
      </c>
      <c r="D1233" s="325"/>
      <c r="E1233" s="60"/>
      <c r="F1233" s="69"/>
      <c r="G1233" s="61"/>
    </row>
    <row r="1234" spans="1:7" ht="61.5" customHeight="1" x14ac:dyDescent="0.7">
      <c r="A1234" s="130">
        <v>45985</v>
      </c>
      <c r="B1234" s="11">
        <v>45987</v>
      </c>
      <c r="C1234" s="325">
        <f t="shared" ref="C1234:C1239" si="138">200+C1168</f>
        <v>420</v>
      </c>
      <c r="D1234" s="325"/>
      <c r="E1234" s="60">
        <f t="shared" si="137"/>
        <v>470</v>
      </c>
      <c r="F1234" s="69"/>
      <c r="G1234" s="61"/>
    </row>
    <row r="1235" spans="1:7" ht="61.5" customHeight="1" x14ac:dyDescent="0.7">
      <c r="A1235" s="130">
        <v>45987</v>
      </c>
      <c r="B1235" s="11">
        <v>45988</v>
      </c>
      <c r="C1235" s="325" t="s">
        <v>672</v>
      </c>
      <c r="D1235" s="325"/>
      <c r="E1235" s="60"/>
      <c r="F1235" s="69"/>
      <c r="G1235" s="61"/>
    </row>
    <row r="1236" spans="1:7" ht="61.5" customHeight="1" x14ac:dyDescent="0.7">
      <c r="A1236" s="130">
        <v>45988</v>
      </c>
      <c r="B1236" s="11">
        <v>45994</v>
      </c>
      <c r="C1236" s="325">
        <f t="shared" si="138"/>
        <v>420</v>
      </c>
      <c r="D1236" s="325"/>
      <c r="E1236" s="60">
        <f t="shared" si="137"/>
        <v>470</v>
      </c>
      <c r="F1236" s="69"/>
      <c r="G1236" s="61"/>
    </row>
    <row r="1237" spans="1:7" ht="61.5" customHeight="1" x14ac:dyDescent="0.7">
      <c r="A1237" s="130">
        <v>45994</v>
      </c>
      <c r="B1237" s="11">
        <v>45995</v>
      </c>
      <c r="C1237" s="325" t="s">
        <v>672</v>
      </c>
      <c r="D1237" s="325"/>
      <c r="E1237" s="60"/>
      <c r="F1237" s="69"/>
      <c r="G1237" s="61"/>
    </row>
    <row r="1238" spans="1:7" ht="61.5" customHeight="1" x14ac:dyDescent="0.7">
      <c r="A1238" s="130">
        <v>45995</v>
      </c>
      <c r="B1238" s="11">
        <v>45997</v>
      </c>
      <c r="C1238" s="325">
        <f t="shared" si="138"/>
        <v>420</v>
      </c>
      <c r="D1238" s="325"/>
      <c r="E1238" s="60">
        <f t="shared" si="137"/>
        <v>470</v>
      </c>
      <c r="F1238" s="69"/>
      <c r="G1238" s="61"/>
    </row>
    <row r="1239" spans="1:7" ht="61.5" customHeight="1" x14ac:dyDescent="0.7">
      <c r="A1239" s="130">
        <v>45997</v>
      </c>
      <c r="B1239" s="11">
        <v>46019</v>
      </c>
      <c r="C1239" s="325">
        <f t="shared" si="138"/>
        <v>370</v>
      </c>
      <c r="D1239" s="325"/>
      <c r="E1239" s="60">
        <f t="shared" si="137"/>
        <v>420</v>
      </c>
      <c r="F1239" s="69"/>
      <c r="G1239" s="61"/>
    </row>
    <row r="1240" spans="1:7" ht="61.5" customHeight="1" x14ac:dyDescent="0.7">
      <c r="A1240" s="130">
        <v>46019</v>
      </c>
      <c r="B1240" s="11">
        <v>46026</v>
      </c>
      <c r="C1240" s="325">
        <f>200+C1174</f>
        <v>500</v>
      </c>
      <c r="D1240" s="325"/>
      <c r="E1240" s="60">
        <f t="shared" si="137"/>
        <v>550</v>
      </c>
      <c r="F1240" s="69"/>
      <c r="G1240" s="61"/>
    </row>
    <row r="1241" spans="1:7" ht="61.5" customHeight="1" x14ac:dyDescent="0.7">
      <c r="A1241" s="130">
        <v>46026</v>
      </c>
      <c r="B1241" s="11">
        <v>46071</v>
      </c>
      <c r="C1241" s="325">
        <f>200+C1175</f>
        <v>390</v>
      </c>
      <c r="D1241" s="325"/>
      <c r="E1241" s="60">
        <f t="shared" si="137"/>
        <v>440</v>
      </c>
      <c r="F1241" s="69"/>
      <c r="G1241" s="61"/>
    </row>
    <row r="1242" spans="1:7" ht="91.5" customHeight="1" x14ac:dyDescent="0.7">
      <c r="A1242" s="333" t="s">
        <v>626</v>
      </c>
      <c r="B1242" s="334"/>
      <c r="C1242" s="334"/>
      <c r="D1242" s="334"/>
      <c r="E1242" s="334"/>
      <c r="F1242" s="334"/>
      <c r="G1242" s="19"/>
    </row>
    <row r="1243" spans="1:7" ht="61.5" customHeight="1" x14ac:dyDescent="0.7">
      <c r="A1243" s="386" t="s">
        <v>90</v>
      </c>
      <c r="B1243" s="387"/>
      <c r="C1243" s="387"/>
      <c r="D1243" s="387"/>
      <c r="E1243" s="387"/>
      <c r="F1243" s="387"/>
      <c r="G1243" s="388"/>
    </row>
    <row r="1244" spans="1:7" ht="61.5" customHeight="1" x14ac:dyDescent="0.7">
      <c r="A1244" s="355" t="s">
        <v>106</v>
      </c>
      <c r="B1244" s="356"/>
      <c r="C1244" s="356"/>
      <c r="D1244" s="356"/>
      <c r="E1244" s="356"/>
      <c r="F1244" s="428"/>
      <c r="G1244" s="429"/>
    </row>
    <row r="1245" spans="1:7" ht="61.5" customHeight="1" x14ac:dyDescent="0.7">
      <c r="A1245" s="327" t="s">
        <v>638</v>
      </c>
      <c r="B1245" s="328"/>
      <c r="C1245" s="328"/>
      <c r="D1245" s="328"/>
      <c r="E1245" s="328"/>
      <c r="F1245" s="428"/>
      <c r="G1245" s="429"/>
    </row>
    <row r="1246" spans="1:7" ht="61.5" customHeight="1" x14ac:dyDescent="0.7">
      <c r="A1246" s="130">
        <v>45931</v>
      </c>
      <c r="B1246" s="11">
        <v>46018</v>
      </c>
      <c r="C1246" s="325">
        <v>130</v>
      </c>
      <c r="D1246" s="325"/>
      <c r="E1246" s="325"/>
      <c r="F1246" s="68"/>
      <c r="G1246" s="31"/>
    </row>
    <row r="1247" spans="1:7" ht="61.5" customHeight="1" x14ac:dyDescent="0.7">
      <c r="A1247" s="327" t="s">
        <v>639</v>
      </c>
      <c r="B1247" s="328"/>
      <c r="C1247" s="328"/>
      <c r="D1247" s="328"/>
      <c r="E1247" s="328"/>
      <c r="F1247" s="68"/>
      <c r="G1247" s="31"/>
    </row>
    <row r="1248" spans="1:7" ht="61.5" customHeight="1" x14ac:dyDescent="0.7">
      <c r="A1248" s="130">
        <v>45931</v>
      </c>
      <c r="B1248" s="11">
        <v>46018</v>
      </c>
      <c r="C1248" s="325">
        <v>160</v>
      </c>
      <c r="D1248" s="325"/>
      <c r="E1248" s="433"/>
      <c r="F1248" s="68"/>
      <c r="G1248" s="31"/>
    </row>
    <row r="1249" spans="1:7" ht="61.5" customHeight="1" x14ac:dyDescent="0.7">
      <c r="A1249" s="327" t="s">
        <v>640</v>
      </c>
      <c r="B1249" s="328"/>
      <c r="C1249" s="328"/>
      <c r="D1249" s="328"/>
      <c r="E1249" s="328"/>
      <c r="F1249" s="68"/>
      <c r="G1249" s="31"/>
    </row>
    <row r="1250" spans="1:7" ht="61.5" customHeight="1" x14ac:dyDescent="0.7">
      <c r="A1250" s="130">
        <v>45931</v>
      </c>
      <c r="B1250" s="11">
        <v>46018</v>
      </c>
      <c r="C1250" s="325">
        <v>200</v>
      </c>
      <c r="D1250" s="325"/>
      <c r="E1250" s="325"/>
      <c r="F1250" s="68"/>
      <c r="G1250" s="31"/>
    </row>
    <row r="1251" spans="1:7" ht="61.5" customHeight="1" x14ac:dyDescent="0.7">
      <c r="A1251" s="327" t="s">
        <v>641</v>
      </c>
      <c r="B1251" s="328"/>
      <c r="C1251" s="328"/>
      <c r="D1251" s="328"/>
      <c r="E1251" s="328"/>
      <c r="F1251" s="289"/>
      <c r="G1251" s="31"/>
    </row>
    <row r="1252" spans="1:7" ht="61.5" customHeight="1" x14ac:dyDescent="0.7">
      <c r="A1252" s="130">
        <v>45931</v>
      </c>
      <c r="B1252" s="11">
        <v>46018</v>
      </c>
      <c r="C1252" s="325">
        <v>230</v>
      </c>
      <c r="D1252" s="325"/>
      <c r="E1252" s="433"/>
      <c r="F1252" s="289"/>
      <c r="G1252" s="31"/>
    </row>
    <row r="1253" spans="1:7" ht="114" customHeight="1" x14ac:dyDescent="0.7">
      <c r="A1253" s="333" t="s">
        <v>244</v>
      </c>
      <c r="B1253" s="334"/>
      <c r="C1253" s="334"/>
      <c r="D1253" s="334"/>
      <c r="E1253" s="334"/>
      <c r="F1253" s="334"/>
      <c r="G1253" s="19" t="s">
        <v>15</v>
      </c>
    </row>
    <row r="1254" spans="1:7" ht="61.5" customHeight="1" x14ac:dyDescent="0.7">
      <c r="A1254" s="386" t="s">
        <v>90</v>
      </c>
      <c r="B1254" s="387"/>
      <c r="C1254" s="387"/>
      <c r="D1254" s="387"/>
      <c r="E1254" s="387"/>
      <c r="F1254" s="387"/>
      <c r="G1254" s="388"/>
    </row>
    <row r="1255" spans="1:7" ht="61.5" customHeight="1" x14ac:dyDescent="0.7">
      <c r="A1255" s="355" t="s">
        <v>106</v>
      </c>
      <c r="B1255" s="356"/>
      <c r="C1255" s="356"/>
      <c r="D1255" s="356"/>
      <c r="E1255" s="356"/>
      <c r="F1255" s="434" t="s">
        <v>332</v>
      </c>
      <c r="G1255" s="435"/>
    </row>
    <row r="1256" spans="1:7" ht="61.5" customHeight="1" x14ac:dyDescent="0.7">
      <c r="A1256" s="327" t="s">
        <v>245</v>
      </c>
      <c r="B1256" s="328"/>
      <c r="C1256" s="328"/>
      <c r="D1256" s="328"/>
      <c r="E1256" s="328"/>
      <c r="F1256" s="434"/>
      <c r="G1256" s="435"/>
    </row>
    <row r="1257" spans="1:7" ht="61.5" customHeight="1" x14ac:dyDescent="0.7">
      <c r="A1257" s="130">
        <v>45979</v>
      </c>
      <c r="B1257" s="11">
        <v>45992</v>
      </c>
      <c r="C1257" s="325">
        <v>180</v>
      </c>
      <c r="D1257" s="325"/>
      <c r="E1257" s="60">
        <v>200</v>
      </c>
      <c r="F1257" s="68"/>
      <c r="G1257" s="31"/>
    </row>
    <row r="1258" spans="1:7" ht="61.5" customHeight="1" x14ac:dyDescent="0.7">
      <c r="A1258" s="130">
        <v>45992</v>
      </c>
      <c r="B1258" s="11">
        <v>46017</v>
      </c>
      <c r="C1258" s="325">
        <v>150</v>
      </c>
      <c r="D1258" s="325"/>
      <c r="E1258" s="60">
        <v>170</v>
      </c>
      <c r="F1258" s="68"/>
      <c r="G1258" s="31"/>
    </row>
    <row r="1259" spans="1:7" ht="61.5" customHeight="1" x14ac:dyDescent="0.7">
      <c r="A1259" s="130">
        <v>46017</v>
      </c>
      <c r="B1259" s="11">
        <v>46023</v>
      </c>
      <c r="C1259" s="325">
        <v>180</v>
      </c>
      <c r="D1259" s="325"/>
      <c r="E1259" s="60">
        <v>200</v>
      </c>
      <c r="F1259" s="68"/>
      <c r="G1259" s="31"/>
    </row>
    <row r="1260" spans="1:7" ht="61.5" customHeight="1" x14ac:dyDescent="0.7">
      <c r="A1260" s="327" t="s">
        <v>246</v>
      </c>
      <c r="B1260" s="328"/>
      <c r="C1260" s="328"/>
      <c r="D1260" s="328"/>
      <c r="E1260" s="328"/>
      <c r="F1260" s="422" t="s">
        <v>604</v>
      </c>
      <c r="G1260" s="423"/>
    </row>
    <row r="1261" spans="1:7" ht="61.5" customHeight="1" x14ac:dyDescent="0.7">
      <c r="A1261" s="130">
        <v>45979</v>
      </c>
      <c r="B1261" s="11">
        <v>45992</v>
      </c>
      <c r="C1261" s="325">
        <f>20+C1257</f>
        <v>200</v>
      </c>
      <c r="D1261" s="325"/>
      <c r="E1261" s="10">
        <f>20+E1257</f>
        <v>220</v>
      </c>
      <c r="F1261" s="154"/>
      <c r="G1261" s="155"/>
    </row>
    <row r="1262" spans="1:7" ht="61.5" customHeight="1" x14ac:dyDescent="0.7">
      <c r="A1262" s="130">
        <v>45992</v>
      </c>
      <c r="B1262" s="11">
        <v>46017</v>
      </c>
      <c r="C1262" s="325">
        <f t="shared" ref="C1262:C1263" si="139">20+C1258</f>
        <v>170</v>
      </c>
      <c r="D1262" s="325"/>
      <c r="E1262" s="10">
        <f t="shared" ref="E1262:E1263" si="140">20+E1258</f>
        <v>190</v>
      </c>
      <c r="F1262" s="154"/>
      <c r="G1262" s="155"/>
    </row>
    <row r="1263" spans="1:7" ht="61.5" customHeight="1" x14ac:dyDescent="0.7">
      <c r="A1263" s="130">
        <v>46017</v>
      </c>
      <c r="B1263" s="11">
        <v>46023</v>
      </c>
      <c r="C1263" s="325">
        <f t="shared" si="139"/>
        <v>200</v>
      </c>
      <c r="D1263" s="325"/>
      <c r="E1263" s="10">
        <f t="shared" si="140"/>
        <v>220</v>
      </c>
      <c r="F1263" s="154"/>
      <c r="G1263" s="155"/>
    </row>
    <row r="1264" spans="1:7" ht="61.5" customHeight="1" x14ac:dyDescent="0.7">
      <c r="A1264" s="327" t="s">
        <v>389</v>
      </c>
      <c r="B1264" s="328"/>
      <c r="C1264" s="328"/>
      <c r="D1264" s="328"/>
      <c r="E1264" s="328"/>
      <c r="F1264" s="422" t="s">
        <v>646</v>
      </c>
      <c r="G1264" s="423"/>
    </row>
    <row r="1265" spans="1:8" ht="61.5" customHeight="1" x14ac:dyDescent="0.7">
      <c r="A1265" s="130">
        <v>45979</v>
      </c>
      <c r="B1265" s="11">
        <v>45992</v>
      </c>
      <c r="C1265" s="325">
        <f>250+C1257</f>
        <v>430</v>
      </c>
      <c r="D1265" s="325"/>
      <c r="E1265" s="10">
        <f>250+E1257</f>
        <v>450</v>
      </c>
      <c r="F1265" s="422"/>
      <c r="G1265" s="423"/>
    </row>
    <row r="1266" spans="1:8" ht="61.5" customHeight="1" x14ac:dyDescent="0.7">
      <c r="A1266" s="130">
        <v>45992</v>
      </c>
      <c r="B1266" s="11">
        <v>46017</v>
      </c>
      <c r="C1266" s="325">
        <f t="shared" ref="C1266:C1267" si="141">250+C1258</f>
        <v>400</v>
      </c>
      <c r="D1266" s="325"/>
      <c r="E1266" s="10">
        <f t="shared" ref="E1266:E1267" si="142">250+E1258</f>
        <v>420</v>
      </c>
      <c r="F1266" s="317"/>
      <c r="G1266" s="283"/>
    </row>
    <row r="1267" spans="1:8" ht="61.5" customHeight="1" x14ac:dyDescent="0.7">
      <c r="A1267" s="130">
        <v>46017</v>
      </c>
      <c r="B1267" s="11">
        <v>46023</v>
      </c>
      <c r="C1267" s="325">
        <f t="shared" si="141"/>
        <v>430</v>
      </c>
      <c r="D1267" s="325"/>
      <c r="E1267" s="10">
        <f t="shared" si="142"/>
        <v>450</v>
      </c>
      <c r="F1267" s="317"/>
      <c r="G1267" s="283"/>
    </row>
    <row r="1268" spans="1:8" ht="72.75" customHeight="1" x14ac:dyDescent="0.7">
      <c r="A1268" s="430" t="s">
        <v>387</v>
      </c>
      <c r="B1268" s="431"/>
      <c r="C1268" s="431"/>
      <c r="D1268" s="431"/>
      <c r="E1268" s="431"/>
      <c r="F1268" s="431"/>
      <c r="G1268" s="432"/>
    </row>
    <row r="1269" spans="1:8" ht="61.5" customHeight="1" x14ac:dyDescent="0.7">
      <c r="A1269" s="355" t="s">
        <v>106</v>
      </c>
      <c r="B1269" s="356"/>
      <c r="C1269" s="356"/>
      <c r="D1269" s="356"/>
      <c r="E1269" s="356"/>
      <c r="F1269" s="356"/>
      <c r="G1269" s="419"/>
    </row>
    <row r="1270" spans="1:8" ht="61.5" customHeight="1" x14ac:dyDescent="0.7">
      <c r="A1270" s="327" t="s">
        <v>393</v>
      </c>
      <c r="B1270" s="328"/>
      <c r="C1270" s="328"/>
      <c r="D1270" s="328"/>
      <c r="E1270" s="328"/>
      <c r="F1270" s="422" t="s">
        <v>646</v>
      </c>
      <c r="G1270" s="423"/>
    </row>
    <row r="1271" spans="1:8" ht="61.5" customHeight="1" x14ac:dyDescent="0.7">
      <c r="A1271" s="130">
        <v>45979</v>
      </c>
      <c r="B1271" s="11">
        <v>45992</v>
      </c>
      <c r="C1271" s="319">
        <v>200</v>
      </c>
      <c r="D1271" s="319"/>
      <c r="E1271" s="319"/>
      <c r="F1271" s="422"/>
      <c r="G1271" s="423"/>
    </row>
    <row r="1272" spans="1:8" ht="61.5" customHeight="1" x14ac:dyDescent="0.7">
      <c r="A1272" s="130">
        <v>45992</v>
      </c>
      <c r="B1272" s="11">
        <v>46015</v>
      </c>
      <c r="C1272" s="319">
        <v>180</v>
      </c>
      <c r="D1272" s="319"/>
      <c r="E1272" s="320"/>
      <c r="F1272" s="282"/>
      <c r="G1272" s="283"/>
    </row>
    <row r="1273" spans="1:8" ht="61.5" customHeight="1" x14ac:dyDescent="0.7">
      <c r="A1273" s="130">
        <v>46015</v>
      </c>
      <c r="B1273" s="11">
        <v>46023</v>
      </c>
      <c r="C1273" s="319">
        <v>220</v>
      </c>
      <c r="D1273" s="319"/>
      <c r="E1273" s="320"/>
      <c r="F1273" s="282"/>
      <c r="G1273" s="283"/>
    </row>
    <row r="1274" spans="1:8" ht="61.5" customHeight="1" x14ac:dyDescent="0.7">
      <c r="A1274" s="327" t="s">
        <v>470</v>
      </c>
      <c r="B1274" s="328"/>
      <c r="C1274" s="328"/>
      <c r="D1274" s="328"/>
      <c r="E1274" s="328"/>
      <c r="F1274" s="377" t="s">
        <v>391</v>
      </c>
      <c r="G1274" s="378"/>
    </row>
    <row r="1275" spans="1:8" ht="61.5" customHeight="1" x14ac:dyDescent="0.7">
      <c r="A1275" s="130">
        <v>45979</v>
      </c>
      <c r="B1275" s="11">
        <v>45992</v>
      </c>
      <c r="C1275" s="319">
        <v>220</v>
      </c>
      <c r="D1275" s="319"/>
      <c r="E1275" s="319"/>
      <c r="F1275" s="69"/>
      <c r="G1275" s="61"/>
    </row>
    <row r="1276" spans="1:8" ht="61.5" customHeight="1" x14ac:dyDescent="0.7">
      <c r="A1276" s="130">
        <v>45992</v>
      </c>
      <c r="B1276" s="11">
        <v>46015</v>
      </c>
      <c r="C1276" s="319">
        <v>200</v>
      </c>
      <c r="D1276" s="319"/>
      <c r="E1276" s="320"/>
      <c r="F1276" s="69"/>
      <c r="G1276" s="61"/>
    </row>
    <row r="1277" spans="1:8" ht="61.5" customHeight="1" x14ac:dyDescent="0.7">
      <c r="A1277" s="130">
        <v>46015</v>
      </c>
      <c r="B1277" s="11">
        <v>46023</v>
      </c>
      <c r="C1277" s="319">
        <v>240</v>
      </c>
      <c r="D1277" s="319"/>
      <c r="E1277" s="320"/>
      <c r="F1277" s="69"/>
      <c r="G1277" s="61"/>
    </row>
    <row r="1278" spans="1:8" ht="61.5" customHeight="1" x14ac:dyDescent="0.7">
      <c r="A1278" s="327" t="s">
        <v>394</v>
      </c>
      <c r="B1278" s="328"/>
      <c r="C1278" s="328"/>
      <c r="D1278" s="328"/>
      <c r="E1278" s="328"/>
      <c r="F1278" s="377" t="s">
        <v>392</v>
      </c>
      <c r="G1278" s="378"/>
    </row>
    <row r="1279" spans="1:8" ht="61.5" customHeight="1" x14ac:dyDescent="0.7">
      <c r="A1279" s="130">
        <v>45979</v>
      </c>
      <c r="B1279" s="11">
        <v>45992</v>
      </c>
      <c r="C1279" s="319">
        <v>240</v>
      </c>
      <c r="D1279" s="319"/>
      <c r="E1279" s="319"/>
      <c r="F1279" s="400"/>
      <c r="G1279" s="401"/>
      <c r="H1279" s="121"/>
    </row>
    <row r="1280" spans="1:8" ht="61.5" customHeight="1" x14ac:dyDescent="0.7">
      <c r="A1280" s="130">
        <v>45992</v>
      </c>
      <c r="B1280" s="11">
        <v>46015</v>
      </c>
      <c r="C1280" s="319">
        <v>220</v>
      </c>
      <c r="D1280" s="319"/>
      <c r="E1280" s="320"/>
      <c r="F1280" s="400"/>
      <c r="G1280" s="401"/>
      <c r="H1280" s="121"/>
    </row>
    <row r="1281" spans="1:8 16380:16380" ht="61.5" customHeight="1" x14ac:dyDescent="0.7">
      <c r="A1281" s="130">
        <v>46015</v>
      </c>
      <c r="B1281" s="11">
        <v>46023</v>
      </c>
      <c r="C1281" s="319">
        <v>260</v>
      </c>
      <c r="D1281" s="319"/>
      <c r="E1281" s="320"/>
      <c r="F1281" s="400"/>
      <c r="G1281" s="401"/>
      <c r="H1281" s="121"/>
    </row>
    <row r="1282" spans="1:8 16380:16380" ht="61.5" customHeight="1" x14ac:dyDescent="0.7">
      <c r="A1282" s="327" t="s">
        <v>471</v>
      </c>
      <c r="B1282" s="328"/>
      <c r="C1282" s="328"/>
      <c r="D1282" s="328"/>
      <c r="E1282" s="328"/>
      <c r="F1282" s="400"/>
      <c r="G1282" s="401"/>
      <c r="H1282" s="121"/>
    </row>
    <row r="1283" spans="1:8 16380:16380" ht="61.5" customHeight="1" x14ac:dyDescent="0.7">
      <c r="A1283" s="130">
        <v>45979</v>
      </c>
      <c r="B1283" s="11">
        <v>45992</v>
      </c>
      <c r="C1283" s="319">
        <v>250</v>
      </c>
      <c r="D1283" s="319"/>
      <c r="E1283" s="319"/>
      <c r="F1283" s="154"/>
      <c r="G1283" s="155"/>
      <c r="H1283" s="7"/>
    </row>
    <row r="1284" spans="1:8 16380:16380" ht="61.5" customHeight="1" x14ac:dyDescent="0.7">
      <c r="A1284" s="130">
        <v>45992</v>
      </c>
      <c r="B1284" s="11">
        <v>46015</v>
      </c>
      <c r="C1284" s="319">
        <v>240</v>
      </c>
      <c r="D1284" s="319"/>
      <c r="E1284" s="320"/>
      <c r="F1284" s="154"/>
      <c r="G1284" s="155"/>
      <c r="H1284" s="7"/>
    </row>
    <row r="1285" spans="1:8 16380:16380" ht="61.5" customHeight="1" x14ac:dyDescent="0.7">
      <c r="A1285" s="130">
        <v>46015</v>
      </c>
      <c r="B1285" s="11">
        <v>46023</v>
      </c>
      <c r="C1285" s="319">
        <v>280</v>
      </c>
      <c r="D1285" s="319"/>
      <c r="E1285" s="320"/>
      <c r="F1285" s="154"/>
      <c r="G1285" s="155"/>
      <c r="H1285" s="7"/>
    </row>
    <row r="1286" spans="1:8 16380:16380" ht="61.5" customHeight="1" x14ac:dyDescent="0.7">
      <c r="A1286" s="327" t="s">
        <v>469</v>
      </c>
      <c r="B1286" s="328"/>
      <c r="C1286" s="328"/>
      <c r="D1286" s="328"/>
      <c r="E1286" s="328"/>
      <c r="F1286" s="69"/>
      <c r="G1286" s="61"/>
    </row>
    <row r="1287" spans="1:8 16380:16380" ht="61.5" customHeight="1" x14ac:dyDescent="0.7">
      <c r="A1287" s="130">
        <v>45979</v>
      </c>
      <c r="B1287" s="11">
        <v>45992</v>
      </c>
      <c r="C1287" s="319">
        <v>400</v>
      </c>
      <c r="D1287" s="319"/>
      <c r="E1287" s="319"/>
      <c r="F1287" s="62"/>
      <c r="G1287" s="22"/>
    </row>
    <row r="1288" spans="1:8 16380:16380" ht="61.5" customHeight="1" x14ac:dyDescent="0.7">
      <c r="A1288" s="130">
        <v>45992</v>
      </c>
      <c r="B1288" s="11">
        <v>46015</v>
      </c>
      <c r="C1288" s="319">
        <v>380</v>
      </c>
      <c r="D1288" s="319"/>
      <c r="E1288" s="319"/>
      <c r="F1288" s="152"/>
      <c r="G1288" s="22"/>
    </row>
    <row r="1289" spans="1:8 16380:16380" ht="61.5" customHeight="1" x14ac:dyDescent="0.7">
      <c r="A1289" s="130">
        <v>46015</v>
      </c>
      <c r="B1289" s="11">
        <v>46023</v>
      </c>
      <c r="C1289" s="319">
        <v>420</v>
      </c>
      <c r="D1289" s="319"/>
      <c r="E1289" s="319"/>
      <c r="F1289" s="152"/>
      <c r="G1289" s="22"/>
    </row>
    <row r="1290" spans="1:8 16380:16380" customFormat="1" ht="111.75" customHeight="1" x14ac:dyDescent="0.7">
      <c r="A1290" s="416" t="s">
        <v>219</v>
      </c>
      <c r="B1290" s="417"/>
      <c r="C1290" s="417"/>
      <c r="D1290" s="417"/>
      <c r="E1290" s="417"/>
      <c r="F1290" s="417"/>
      <c r="G1290" s="418"/>
      <c r="H1290" s="114"/>
      <c r="XEZ1290" s="6"/>
    </row>
    <row r="1291" spans="1:8 16380:16380" customFormat="1" ht="111.75" customHeight="1" x14ac:dyDescent="0.7">
      <c r="A1291" s="408" t="s">
        <v>220</v>
      </c>
      <c r="B1291" s="380"/>
      <c r="C1291" s="380"/>
      <c r="D1291" s="380" t="s">
        <v>221</v>
      </c>
      <c r="E1291" s="380"/>
      <c r="F1291" s="380" t="s">
        <v>222</v>
      </c>
      <c r="G1291" s="399"/>
      <c r="H1291" s="114"/>
      <c r="XEZ1291" s="6"/>
    </row>
    <row r="1292" spans="1:8 16380:16380" customFormat="1" ht="111.75" customHeight="1" x14ac:dyDescent="0.7">
      <c r="A1292" s="408" t="s">
        <v>223</v>
      </c>
      <c r="B1292" s="380"/>
      <c r="C1292" s="380"/>
      <c r="D1292" s="380" t="s">
        <v>291</v>
      </c>
      <c r="E1292" s="380"/>
      <c r="F1292" s="380" t="s">
        <v>359</v>
      </c>
      <c r="G1292" s="399"/>
      <c r="H1292" s="114"/>
      <c r="XEZ1292" s="6"/>
    </row>
    <row r="1293" spans="1:8 16380:16380" customFormat="1" ht="46.5" x14ac:dyDescent="0.7">
      <c r="A1293" s="134" t="s">
        <v>1</v>
      </c>
      <c r="B1293" s="13" t="s">
        <v>2</v>
      </c>
      <c r="C1293" s="14" t="s">
        <v>3</v>
      </c>
      <c r="D1293" s="14" t="s">
        <v>4</v>
      </c>
      <c r="E1293" s="14" t="s">
        <v>5</v>
      </c>
      <c r="F1293" s="426" t="s">
        <v>6</v>
      </c>
      <c r="G1293" s="427"/>
      <c r="H1293" s="114"/>
      <c r="XEZ1293" s="6"/>
    </row>
    <row r="1294" spans="1:8 16380:16380" customFormat="1" ht="110.25" customHeight="1" x14ac:dyDescent="0.7">
      <c r="A1294" s="333" t="s">
        <v>607</v>
      </c>
      <c r="B1294" s="334"/>
      <c r="C1294" s="334"/>
      <c r="D1294" s="334"/>
      <c r="E1294" s="334"/>
      <c r="F1294" s="334"/>
      <c r="G1294" s="19" t="s">
        <v>15</v>
      </c>
      <c r="H1294" s="114"/>
      <c r="XEZ1294" s="6"/>
    </row>
    <row r="1295" spans="1:8 16380:16380" customFormat="1" ht="57.75" customHeight="1" x14ac:dyDescent="0.7">
      <c r="A1295" s="413" t="s">
        <v>247</v>
      </c>
      <c r="B1295" s="414"/>
      <c r="C1295" s="414"/>
      <c r="D1295" s="414"/>
      <c r="E1295" s="414"/>
      <c r="F1295" s="414"/>
      <c r="G1295" s="415"/>
      <c r="H1295" s="114"/>
      <c r="XEZ1295" s="6"/>
    </row>
    <row r="1296" spans="1:8 16380:16380" customFormat="1" ht="57.75" customHeight="1" x14ac:dyDescent="0.7">
      <c r="A1296" s="355" t="s">
        <v>12</v>
      </c>
      <c r="B1296" s="356"/>
      <c r="C1296" s="356"/>
      <c r="D1296" s="356"/>
      <c r="E1296" s="356"/>
      <c r="F1296" s="422" t="s">
        <v>611</v>
      </c>
      <c r="G1296" s="423"/>
      <c r="H1296" s="114"/>
      <c r="XEZ1296" s="6"/>
    </row>
    <row r="1297" spans="1:8 16380:16380" customFormat="1" ht="57.75" customHeight="1" x14ac:dyDescent="0.7">
      <c r="A1297" s="384" t="s">
        <v>608</v>
      </c>
      <c r="B1297" s="385"/>
      <c r="C1297" s="385"/>
      <c r="D1297" s="385"/>
      <c r="E1297" s="385"/>
      <c r="F1297" s="422"/>
      <c r="G1297" s="423"/>
      <c r="H1297" s="114"/>
      <c r="XEZ1297" s="6"/>
    </row>
    <row r="1298" spans="1:8 16380:16380" customFormat="1" ht="57.75" customHeight="1" x14ac:dyDescent="0.7">
      <c r="A1298" s="130">
        <v>45965</v>
      </c>
      <c r="B1298" s="11">
        <v>46023</v>
      </c>
      <c r="C1298" s="325">
        <v>250</v>
      </c>
      <c r="D1298" s="325"/>
      <c r="E1298" s="60">
        <f t="shared" ref="E1298" si="143">55+C1298</f>
        <v>305</v>
      </c>
      <c r="F1298" s="377"/>
      <c r="G1298" s="378"/>
      <c r="H1298" s="114"/>
      <c r="XEZ1298" s="6"/>
    </row>
    <row r="1299" spans="1:8 16380:16380" customFormat="1" ht="57.75" customHeight="1" x14ac:dyDescent="0.7">
      <c r="A1299" s="384" t="s">
        <v>609</v>
      </c>
      <c r="B1299" s="385"/>
      <c r="C1299" s="385"/>
      <c r="D1299" s="385"/>
      <c r="E1299" s="385"/>
      <c r="F1299" s="377"/>
      <c r="G1299" s="378"/>
      <c r="H1299" s="114"/>
      <c r="XEZ1299" s="6"/>
    </row>
    <row r="1300" spans="1:8 16380:16380" customFormat="1" ht="57.75" customHeight="1" x14ac:dyDescent="0.7">
      <c r="A1300" s="130">
        <v>45965</v>
      </c>
      <c r="B1300" s="11">
        <v>46023</v>
      </c>
      <c r="C1300" s="325">
        <f>50+C1298</f>
        <v>300</v>
      </c>
      <c r="D1300" s="325"/>
      <c r="E1300" s="10">
        <f t="shared" ref="E1300" si="144">55+C1300</f>
        <v>355</v>
      </c>
      <c r="F1300" s="154"/>
      <c r="G1300" s="155"/>
      <c r="H1300" s="114"/>
      <c r="XEZ1300" s="6"/>
    </row>
    <row r="1301" spans="1:8 16380:16380" customFormat="1" ht="57.75" customHeight="1" x14ac:dyDescent="0.7">
      <c r="A1301" s="384" t="s">
        <v>610</v>
      </c>
      <c r="B1301" s="385"/>
      <c r="C1301" s="385"/>
      <c r="D1301" s="385"/>
      <c r="E1301" s="385"/>
      <c r="F1301" s="62"/>
      <c r="G1301" s="22"/>
      <c r="H1301" s="114"/>
      <c r="XEZ1301" s="6"/>
    </row>
    <row r="1302" spans="1:8 16380:16380" customFormat="1" ht="57.75" customHeight="1" x14ac:dyDescent="0.7">
      <c r="A1302" s="130">
        <v>45965</v>
      </c>
      <c r="B1302" s="11">
        <v>46023</v>
      </c>
      <c r="C1302" s="325">
        <f>100+C1298</f>
        <v>350</v>
      </c>
      <c r="D1302" s="325"/>
      <c r="E1302" s="10">
        <f t="shared" ref="E1302" si="145">55+C1302</f>
        <v>405</v>
      </c>
      <c r="F1302" s="62"/>
      <c r="G1302" s="22"/>
      <c r="H1302" s="114"/>
      <c r="XEZ1302" s="6"/>
    </row>
    <row r="1303" spans="1:8 16380:16380" customFormat="1" ht="57.75" customHeight="1" x14ac:dyDescent="0.7">
      <c r="A1303" s="384" t="s">
        <v>612</v>
      </c>
      <c r="B1303" s="385"/>
      <c r="C1303" s="385"/>
      <c r="D1303" s="385"/>
      <c r="E1303" s="385"/>
      <c r="F1303" s="62"/>
      <c r="G1303" s="22"/>
      <c r="H1303" s="114"/>
      <c r="XEZ1303" s="6"/>
    </row>
    <row r="1304" spans="1:8 16380:16380" customFormat="1" ht="57.75" customHeight="1" x14ac:dyDescent="0.7">
      <c r="A1304" s="130">
        <v>45965</v>
      </c>
      <c r="B1304" s="11">
        <v>46023</v>
      </c>
      <c r="C1304" s="325">
        <f>300+C1298</f>
        <v>550</v>
      </c>
      <c r="D1304" s="325"/>
      <c r="E1304" s="10">
        <f t="shared" ref="E1304" si="146">55+C1304</f>
        <v>605</v>
      </c>
      <c r="F1304" s="62"/>
      <c r="G1304" s="22"/>
      <c r="H1304" s="114"/>
      <c r="XEZ1304" s="6"/>
    </row>
    <row r="1305" spans="1:8 16380:16380" customFormat="1" ht="57.75" customHeight="1" x14ac:dyDescent="0.7">
      <c r="A1305" s="384" t="s">
        <v>613</v>
      </c>
      <c r="B1305" s="385"/>
      <c r="C1305" s="385"/>
      <c r="D1305" s="385"/>
      <c r="E1305" s="385"/>
      <c r="F1305" s="62"/>
      <c r="G1305" s="22"/>
      <c r="H1305" s="114"/>
      <c r="XEZ1305" s="6"/>
    </row>
    <row r="1306" spans="1:8 16380:16380" customFormat="1" ht="57.75" customHeight="1" x14ac:dyDescent="0.7">
      <c r="A1306" s="130">
        <v>45965</v>
      </c>
      <c r="B1306" s="11">
        <v>46023</v>
      </c>
      <c r="C1306" s="325">
        <f>400+C1298</f>
        <v>650</v>
      </c>
      <c r="D1306" s="325"/>
      <c r="E1306" s="10">
        <f t="shared" ref="E1306" si="147">55+C1306</f>
        <v>705</v>
      </c>
      <c r="F1306" s="152"/>
      <c r="G1306" s="22"/>
      <c r="H1306" s="114"/>
      <c r="XEZ1306" s="6"/>
    </row>
    <row r="1307" spans="1:8 16380:16380" customFormat="1" ht="112.5" customHeight="1" x14ac:dyDescent="0.7">
      <c r="A1307" s="333" t="s">
        <v>359</v>
      </c>
      <c r="B1307" s="334"/>
      <c r="C1307" s="334"/>
      <c r="D1307" s="334"/>
      <c r="E1307" s="334"/>
      <c r="F1307" s="334"/>
      <c r="G1307" s="19" t="s">
        <v>15</v>
      </c>
      <c r="H1307" s="114"/>
      <c r="XEZ1307" s="6"/>
    </row>
    <row r="1308" spans="1:8 16380:16380" customFormat="1" ht="75" customHeight="1" x14ac:dyDescent="0.7">
      <c r="A1308" s="361" t="s">
        <v>655</v>
      </c>
      <c r="B1308" s="362"/>
      <c r="C1308" s="362"/>
      <c r="D1308" s="362"/>
      <c r="E1308" s="362"/>
      <c r="F1308" s="362"/>
      <c r="G1308" s="363"/>
      <c r="H1308" s="114"/>
      <c r="XEZ1308" s="6"/>
    </row>
    <row r="1309" spans="1:8 16380:16380" customFormat="1" ht="57.75" customHeight="1" x14ac:dyDescent="0.7">
      <c r="A1309" s="355" t="s">
        <v>8</v>
      </c>
      <c r="B1309" s="356"/>
      <c r="C1309" s="356"/>
      <c r="D1309" s="356"/>
      <c r="E1309" s="356"/>
      <c r="F1309" s="375" t="s">
        <v>546</v>
      </c>
      <c r="G1309" s="376"/>
      <c r="H1309" s="114"/>
      <c r="XEZ1309" s="6"/>
    </row>
    <row r="1310" spans="1:8 16380:16380" customFormat="1" ht="57.75" customHeight="1" x14ac:dyDescent="0.7">
      <c r="A1310" s="327" t="s">
        <v>153</v>
      </c>
      <c r="B1310" s="328"/>
      <c r="C1310" s="328"/>
      <c r="D1310" s="328"/>
      <c r="E1310" s="328"/>
      <c r="F1310" s="375"/>
      <c r="G1310" s="376"/>
      <c r="H1310" s="114"/>
      <c r="XEZ1310" s="6"/>
    </row>
    <row r="1311" spans="1:8 16380:16380" customFormat="1" ht="57.75" customHeight="1" x14ac:dyDescent="0.7">
      <c r="A1311" s="130">
        <v>45979</v>
      </c>
      <c r="B1311" s="174">
        <v>45992</v>
      </c>
      <c r="C1311" s="194">
        <v>250</v>
      </c>
      <c r="D1311" s="194">
        <v>270</v>
      </c>
      <c r="E1311" s="194">
        <v>300</v>
      </c>
      <c r="F1311" s="103"/>
      <c r="G1311" s="33"/>
      <c r="H1311" s="114"/>
      <c r="XEZ1311" s="6"/>
    </row>
    <row r="1312" spans="1:8 16380:16380" customFormat="1" ht="57.75" customHeight="1" x14ac:dyDescent="0.7">
      <c r="A1312" s="130">
        <v>45992</v>
      </c>
      <c r="B1312" s="174">
        <v>46016</v>
      </c>
      <c r="C1312" s="194">
        <v>230</v>
      </c>
      <c r="D1312" s="194">
        <v>250</v>
      </c>
      <c r="E1312" s="194">
        <v>280</v>
      </c>
      <c r="F1312" s="103"/>
      <c r="G1312" s="33"/>
      <c r="H1312" s="114"/>
      <c r="XEZ1312" s="6"/>
    </row>
    <row r="1313" spans="1:8 16380:16380" customFormat="1" ht="57.75" customHeight="1" x14ac:dyDescent="0.7">
      <c r="A1313" s="130">
        <v>46016</v>
      </c>
      <c r="B1313" s="174">
        <v>46071</v>
      </c>
      <c r="C1313" s="194">
        <v>250</v>
      </c>
      <c r="D1313" s="194">
        <v>270</v>
      </c>
      <c r="E1313" s="194">
        <v>300</v>
      </c>
      <c r="F1313" s="103"/>
      <c r="G1313" s="33"/>
      <c r="H1313" s="114"/>
      <c r="XEZ1313" s="6"/>
    </row>
    <row r="1314" spans="1:8 16380:16380" customFormat="1" ht="57.75" customHeight="1" x14ac:dyDescent="0.7">
      <c r="A1314" s="327" t="s">
        <v>361</v>
      </c>
      <c r="B1314" s="328"/>
      <c r="C1314" s="328"/>
      <c r="D1314" s="328"/>
      <c r="E1314" s="328"/>
      <c r="F1314" s="375" t="s">
        <v>591</v>
      </c>
      <c r="G1314" s="376"/>
      <c r="H1314" s="114"/>
      <c r="XEZ1314" s="6"/>
    </row>
    <row r="1315" spans="1:8 16380:16380" customFormat="1" ht="57.75" customHeight="1" x14ac:dyDescent="0.7">
      <c r="A1315" s="130">
        <v>45979</v>
      </c>
      <c r="B1315" s="174">
        <v>45992</v>
      </c>
      <c r="C1315" s="194">
        <f>65+C1311</f>
        <v>315</v>
      </c>
      <c r="D1315" s="194">
        <f>65+D1311</f>
        <v>335</v>
      </c>
      <c r="E1315" s="194">
        <f>65+E1311</f>
        <v>365</v>
      </c>
      <c r="F1315" s="375"/>
      <c r="G1315" s="376"/>
      <c r="H1315" s="114"/>
      <c r="XEZ1315" s="6"/>
    </row>
    <row r="1316" spans="1:8 16380:16380" customFormat="1" ht="57.75" customHeight="1" x14ac:dyDescent="0.7">
      <c r="A1316" s="130">
        <v>45992</v>
      </c>
      <c r="B1316" s="174">
        <v>46016</v>
      </c>
      <c r="C1316" s="194">
        <f t="shared" ref="C1316:E1316" si="148">65+C1312</f>
        <v>295</v>
      </c>
      <c r="D1316" s="194">
        <f t="shared" si="148"/>
        <v>315</v>
      </c>
      <c r="E1316" s="194">
        <f t="shared" si="148"/>
        <v>345</v>
      </c>
      <c r="F1316" s="375"/>
      <c r="G1316" s="376"/>
      <c r="H1316" s="114"/>
      <c r="XEZ1316" s="6"/>
    </row>
    <row r="1317" spans="1:8 16380:16380" customFormat="1" ht="57.75" customHeight="1" x14ac:dyDescent="0.7">
      <c r="A1317" s="130">
        <v>46016</v>
      </c>
      <c r="B1317" s="174">
        <v>46071</v>
      </c>
      <c r="C1317" s="194">
        <f t="shared" ref="C1317:E1317" si="149">65+C1313</f>
        <v>315</v>
      </c>
      <c r="D1317" s="194">
        <f t="shared" si="149"/>
        <v>335</v>
      </c>
      <c r="E1317" s="194">
        <f t="shared" si="149"/>
        <v>365</v>
      </c>
      <c r="F1317" s="250"/>
      <c r="G1317" s="251"/>
      <c r="H1317" s="114"/>
      <c r="XEZ1317" s="6"/>
    </row>
    <row r="1318" spans="1:8 16380:16380" customFormat="1" ht="57.75" customHeight="1" x14ac:dyDescent="0.7">
      <c r="A1318" s="327" t="s">
        <v>85</v>
      </c>
      <c r="B1318" s="328"/>
      <c r="C1318" s="328"/>
      <c r="D1318" s="328"/>
      <c r="E1318" s="328"/>
      <c r="F1318" s="103"/>
      <c r="G1318" s="33"/>
      <c r="H1318" s="114"/>
      <c r="XEZ1318" s="6"/>
    </row>
    <row r="1319" spans="1:8 16380:16380" customFormat="1" ht="57.75" customHeight="1" x14ac:dyDescent="0.7">
      <c r="A1319" s="130">
        <v>45979</v>
      </c>
      <c r="B1319" s="174">
        <v>45992</v>
      </c>
      <c r="C1319" s="194">
        <f>140+C1311</f>
        <v>390</v>
      </c>
      <c r="D1319" s="194">
        <f>140+D1311</f>
        <v>410</v>
      </c>
      <c r="E1319" s="194">
        <f>140+E1311</f>
        <v>440</v>
      </c>
      <c r="F1319" s="154"/>
      <c r="G1319" s="155"/>
      <c r="H1319" s="114"/>
      <c r="XEZ1319" s="6"/>
    </row>
    <row r="1320" spans="1:8 16380:16380" customFormat="1" ht="57.75" customHeight="1" x14ac:dyDescent="0.7">
      <c r="A1320" s="130">
        <v>45992</v>
      </c>
      <c r="B1320" s="174">
        <v>46016</v>
      </c>
      <c r="C1320" s="194">
        <f t="shared" ref="C1320:E1320" si="150">140+C1312</f>
        <v>370</v>
      </c>
      <c r="D1320" s="194">
        <f t="shared" si="150"/>
        <v>390</v>
      </c>
      <c r="E1320" s="194">
        <f t="shared" si="150"/>
        <v>420</v>
      </c>
      <c r="F1320" s="154"/>
      <c r="G1320" s="155"/>
      <c r="H1320" s="114"/>
      <c r="XEZ1320" s="6"/>
    </row>
    <row r="1321" spans="1:8 16380:16380" customFormat="1" ht="57.75" customHeight="1" x14ac:dyDescent="0.7">
      <c r="A1321" s="130">
        <v>46016</v>
      </c>
      <c r="B1321" s="174">
        <v>46071</v>
      </c>
      <c r="C1321" s="194">
        <f t="shared" ref="C1321:E1321" si="151">140+C1313</f>
        <v>390</v>
      </c>
      <c r="D1321" s="194">
        <f t="shared" si="151"/>
        <v>410</v>
      </c>
      <c r="E1321" s="194">
        <f t="shared" si="151"/>
        <v>440</v>
      </c>
      <c r="F1321" s="154"/>
      <c r="G1321" s="155"/>
      <c r="H1321" s="114"/>
      <c r="XEZ1321" s="6"/>
    </row>
    <row r="1322" spans="1:8 16380:16380" customFormat="1" ht="57.75" customHeight="1" x14ac:dyDescent="0.7">
      <c r="A1322" s="327" t="s">
        <v>360</v>
      </c>
      <c r="B1322" s="328"/>
      <c r="C1322" s="328"/>
      <c r="D1322" s="328"/>
      <c r="E1322" s="328"/>
      <c r="F1322" s="422" t="s">
        <v>667</v>
      </c>
      <c r="G1322" s="423"/>
      <c r="H1322" s="114"/>
      <c r="XEZ1322" s="6"/>
    </row>
    <row r="1323" spans="1:8 16380:16380" customFormat="1" ht="57.75" customHeight="1" x14ac:dyDescent="0.7">
      <c r="A1323" s="130">
        <v>45979</v>
      </c>
      <c r="B1323" s="174">
        <v>45992</v>
      </c>
      <c r="C1323" s="194">
        <f>210+C1311</f>
        <v>460</v>
      </c>
      <c r="D1323" s="194">
        <f>210+D1311</f>
        <v>480</v>
      </c>
      <c r="E1323" s="194">
        <f>210+E1311</f>
        <v>510</v>
      </c>
      <c r="F1323" s="422"/>
      <c r="G1323" s="423"/>
      <c r="H1323" s="114"/>
      <c r="XEZ1323" s="6"/>
    </row>
    <row r="1324" spans="1:8 16380:16380" customFormat="1" ht="57.75" customHeight="1" x14ac:dyDescent="0.7">
      <c r="A1324" s="130">
        <v>45992</v>
      </c>
      <c r="B1324" s="174">
        <v>46016</v>
      </c>
      <c r="C1324" s="194">
        <f t="shared" ref="C1324:E1324" si="152">210+C1312</f>
        <v>440</v>
      </c>
      <c r="D1324" s="194">
        <f t="shared" si="152"/>
        <v>460</v>
      </c>
      <c r="E1324" s="194">
        <f t="shared" si="152"/>
        <v>490</v>
      </c>
      <c r="F1324" s="422"/>
      <c r="G1324" s="423"/>
      <c r="H1324" s="114"/>
      <c r="XEZ1324" s="6"/>
    </row>
    <row r="1325" spans="1:8 16380:16380" customFormat="1" ht="57.75" customHeight="1" x14ac:dyDescent="0.7">
      <c r="A1325" s="130">
        <v>46016</v>
      </c>
      <c r="B1325" s="174">
        <v>46071</v>
      </c>
      <c r="C1325" s="194">
        <f t="shared" ref="C1325:E1325" si="153">210+C1313</f>
        <v>460</v>
      </c>
      <c r="D1325" s="194">
        <f t="shared" si="153"/>
        <v>480</v>
      </c>
      <c r="E1325" s="194">
        <f t="shared" si="153"/>
        <v>510</v>
      </c>
      <c r="F1325" s="422"/>
      <c r="G1325" s="423"/>
      <c r="H1325" s="114"/>
      <c r="XEZ1325" s="6"/>
    </row>
    <row r="1326" spans="1:8 16380:16380" customFormat="1" ht="57.75" customHeight="1" x14ac:dyDescent="0.7">
      <c r="A1326" s="327" t="s">
        <v>363</v>
      </c>
      <c r="B1326" s="328"/>
      <c r="C1326" s="328"/>
      <c r="D1326" s="328"/>
      <c r="E1326" s="328"/>
      <c r="F1326" s="422"/>
      <c r="G1326" s="423"/>
      <c r="H1326" s="114"/>
      <c r="XEZ1326" s="6"/>
    </row>
    <row r="1327" spans="1:8 16380:16380" customFormat="1" ht="57.75" customHeight="1" x14ac:dyDescent="0.7">
      <c r="A1327" s="130">
        <v>45979</v>
      </c>
      <c r="B1327" s="174">
        <v>45992</v>
      </c>
      <c r="C1327" s="194">
        <f>210+C1311</f>
        <v>460</v>
      </c>
      <c r="D1327" s="194">
        <f>210+D1311</f>
        <v>480</v>
      </c>
      <c r="E1327" s="194">
        <f>210+E1311</f>
        <v>510</v>
      </c>
      <c r="F1327" s="422"/>
      <c r="G1327" s="423"/>
      <c r="H1327" s="114"/>
      <c r="XEZ1327" s="6"/>
    </row>
    <row r="1328" spans="1:8 16380:16380" customFormat="1" ht="57.75" customHeight="1" x14ac:dyDescent="0.7">
      <c r="A1328" s="130">
        <v>45992</v>
      </c>
      <c r="B1328" s="174">
        <v>46016</v>
      </c>
      <c r="C1328" s="194">
        <f t="shared" ref="C1328:E1328" si="154">210+C1312</f>
        <v>440</v>
      </c>
      <c r="D1328" s="194">
        <f t="shared" si="154"/>
        <v>460</v>
      </c>
      <c r="E1328" s="194">
        <f t="shared" si="154"/>
        <v>490</v>
      </c>
      <c r="F1328" s="422"/>
      <c r="G1328" s="423"/>
      <c r="H1328" s="114"/>
      <c r="XEZ1328" s="6"/>
    </row>
    <row r="1329" spans="1:8 16380:16380" customFormat="1" ht="57.75" customHeight="1" x14ac:dyDescent="0.7">
      <c r="A1329" s="130">
        <v>46016</v>
      </c>
      <c r="B1329" s="174">
        <v>46071</v>
      </c>
      <c r="C1329" s="194">
        <f t="shared" ref="C1329:E1329" si="155">210+C1313</f>
        <v>460</v>
      </c>
      <c r="D1329" s="194">
        <f t="shared" si="155"/>
        <v>480</v>
      </c>
      <c r="E1329" s="194">
        <f t="shared" si="155"/>
        <v>510</v>
      </c>
      <c r="F1329" s="282"/>
      <c r="G1329" s="283"/>
      <c r="H1329" s="114"/>
      <c r="XEZ1329" s="6"/>
    </row>
    <row r="1330" spans="1:8 16380:16380" customFormat="1" ht="57.75" customHeight="1" x14ac:dyDescent="0.7">
      <c r="A1330" s="327" t="s">
        <v>362</v>
      </c>
      <c r="B1330" s="328"/>
      <c r="C1330" s="328"/>
      <c r="D1330" s="328"/>
      <c r="E1330" s="328"/>
      <c r="F1330" s="154"/>
      <c r="G1330" s="155"/>
      <c r="H1330" s="114"/>
      <c r="XEZ1330" s="6"/>
    </row>
    <row r="1331" spans="1:8 16380:16380" customFormat="1" ht="57.75" customHeight="1" x14ac:dyDescent="0.7">
      <c r="A1331" s="130">
        <v>45979</v>
      </c>
      <c r="B1331" s="174">
        <v>45992</v>
      </c>
      <c r="C1331" s="194">
        <f>275+C1311</f>
        <v>525</v>
      </c>
      <c r="D1331" s="194">
        <f>275+D1311</f>
        <v>545</v>
      </c>
      <c r="E1331" s="194">
        <f>275+E1311</f>
        <v>575</v>
      </c>
      <c r="F1331" s="154"/>
      <c r="G1331" s="155"/>
      <c r="H1331" s="114"/>
      <c r="XEZ1331" s="6"/>
    </row>
    <row r="1332" spans="1:8 16380:16380" customFormat="1" ht="57.75" customHeight="1" x14ac:dyDescent="0.7">
      <c r="A1332" s="130">
        <v>45992</v>
      </c>
      <c r="B1332" s="174">
        <v>46016</v>
      </c>
      <c r="C1332" s="194">
        <f t="shared" ref="C1332:E1332" si="156">275+C1312</f>
        <v>505</v>
      </c>
      <c r="D1332" s="194">
        <f t="shared" si="156"/>
        <v>525</v>
      </c>
      <c r="E1332" s="194">
        <f t="shared" si="156"/>
        <v>555</v>
      </c>
      <c r="F1332" s="154"/>
      <c r="G1332" s="155"/>
      <c r="H1332" s="114"/>
      <c r="XEZ1332" s="6"/>
    </row>
    <row r="1333" spans="1:8 16380:16380" customFormat="1" ht="57.75" customHeight="1" x14ac:dyDescent="0.7">
      <c r="A1333" s="130">
        <v>46016</v>
      </c>
      <c r="B1333" s="174">
        <v>46071</v>
      </c>
      <c r="C1333" s="194">
        <f t="shared" ref="C1333:E1333" si="157">275+C1313</f>
        <v>525</v>
      </c>
      <c r="D1333" s="194">
        <f t="shared" si="157"/>
        <v>545</v>
      </c>
      <c r="E1333" s="194">
        <f t="shared" si="157"/>
        <v>575</v>
      </c>
      <c r="F1333" s="12"/>
      <c r="G1333" s="155"/>
      <c r="H1333" s="114"/>
      <c r="XEZ1333" s="6"/>
    </row>
    <row r="1334" spans="1:8 16380:16380" customFormat="1" ht="67.5" customHeight="1" x14ac:dyDescent="0.7">
      <c r="A1334" s="386" t="s">
        <v>654</v>
      </c>
      <c r="B1334" s="387"/>
      <c r="C1334" s="387"/>
      <c r="D1334" s="387"/>
      <c r="E1334" s="387"/>
      <c r="F1334" s="387"/>
      <c r="G1334" s="388"/>
      <c r="H1334" s="114"/>
      <c r="XEZ1334" s="6"/>
    </row>
    <row r="1335" spans="1:8 16380:16380" customFormat="1" ht="57.75" customHeight="1" x14ac:dyDescent="0.7">
      <c r="A1335" s="355" t="s">
        <v>8</v>
      </c>
      <c r="B1335" s="356"/>
      <c r="C1335" s="356"/>
      <c r="D1335" s="356"/>
      <c r="E1335" s="356"/>
      <c r="F1335" s="103"/>
      <c r="G1335" s="33"/>
      <c r="H1335" s="114"/>
      <c r="XEZ1335" s="6"/>
    </row>
    <row r="1336" spans="1:8 16380:16380" customFormat="1" ht="57.75" customHeight="1" x14ac:dyDescent="0.7">
      <c r="A1336" s="327" t="s">
        <v>153</v>
      </c>
      <c r="B1336" s="328"/>
      <c r="C1336" s="328"/>
      <c r="D1336" s="328"/>
      <c r="E1336" s="328"/>
      <c r="F1336" s="103"/>
      <c r="G1336" s="33"/>
      <c r="H1336" s="114"/>
      <c r="XEZ1336" s="6"/>
    </row>
    <row r="1337" spans="1:8 16380:16380" customFormat="1" ht="55.5" customHeight="1" x14ac:dyDescent="0.7">
      <c r="A1337" s="130">
        <v>45979</v>
      </c>
      <c r="B1337" s="174">
        <v>45992</v>
      </c>
      <c r="C1337" s="194">
        <v>240</v>
      </c>
      <c r="D1337" s="194">
        <v>260</v>
      </c>
      <c r="E1337" s="194">
        <v>290</v>
      </c>
      <c r="F1337" s="103"/>
      <c r="G1337" s="33"/>
      <c r="H1337" s="114"/>
      <c r="XEZ1337" s="6"/>
    </row>
    <row r="1338" spans="1:8 16380:16380" customFormat="1" ht="55.5" customHeight="1" x14ac:dyDescent="0.7">
      <c r="A1338" s="130">
        <v>45992</v>
      </c>
      <c r="B1338" s="174">
        <v>46016</v>
      </c>
      <c r="C1338" s="194">
        <v>230</v>
      </c>
      <c r="D1338" s="194">
        <v>250</v>
      </c>
      <c r="E1338" s="194">
        <v>280</v>
      </c>
      <c r="F1338" s="103"/>
      <c r="G1338" s="33"/>
      <c r="H1338" s="114"/>
      <c r="XEZ1338" s="6"/>
    </row>
    <row r="1339" spans="1:8 16380:16380" customFormat="1" ht="55.5" customHeight="1" x14ac:dyDescent="0.7">
      <c r="A1339" s="130">
        <v>46016</v>
      </c>
      <c r="B1339" s="174">
        <v>46071</v>
      </c>
      <c r="C1339" s="194">
        <v>240</v>
      </c>
      <c r="D1339" s="194">
        <v>260</v>
      </c>
      <c r="E1339" s="194">
        <v>290</v>
      </c>
      <c r="F1339" s="103"/>
      <c r="G1339" s="33"/>
      <c r="H1339" s="114"/>
      <c r="XEZ1339" s="6"/>
    </row>
    <row r="1340" spans="1:8 16380:16380" customFormat="1" ht="57.75" customHeight="1" x14ac:dyDescent="0.7">
      <c r="A1340" s="327" t="s">
        <v>361</v>
      </c>
      <c r="B1340" s="328"/>
      <c r="C1340" s="328"/>
      <c r="D1340" s="328"/>
      <c r="E1340" s="328"/>
      <c r="F1340" s="375" t="s">
        <v>588</v>
      </c>
      <c r="G1340" s="376"/>
      <c r="H1340" s="114"/>
      <c r="XEZ1340" s="6"/>
    </row>
    <row r="1341" spans="1:8 16380:16380" customFormat="1" ht="51.75" customHeight="1" x14ac:dyDescent="0.7">
      <c r="A1341" s="130">
        <v>45979</v>
      </c>
      <c r="B1341" s="174">
        <v>45992</v>
      </c>
      <c r="C1341" s="194">
        <f>65+C1337</f>
        <v>305</v>
      </c>
      <c r="D1341" s="194">
        <f>65+D1337</f>
        <v>325</v>
      </c>
      <c r="E1341" s="194">
        <f>65+E1337</f>
        <v>355</v>
      </c>
      <c r="F1341" s="375"/>
      <c r="G1341" s="376"/>
      <c r="H1341" s="114"/>
      <c r="XEZ1341" s="6"/>
    </row>
    <row r="1342" spans="1:8 16380:16380" customFormat="1" ht="51.75" customHeight="1" x14ac:dyDescent="0.7">
      <c r="A1342" s="130">
        <v>45992</v>
      </c>
      <c r="B1342" s="174">
        <v>46016</v>
      </c>
      <c r="C1342" s="194">
        <f t="shared" ref="C1342:E1342" si="158">65+C1338</f>
        <v>295</v>
      </c>
      <c r="D1342" s="194">
        <f t="shared" si="158"/>
        <v>315</v>
      </c>
      <c r="E1342" s="194">
        <f t="shared" si="158"/>
        <v>345</v>
      </c>
      <c r="F1342" s="375"/>
      <c r="G1342" s="376"/>
      <c r="H1342" s="114"/>
      <c r="XEZ1342" s="6"/>
    </row>
    <row r="1343" spans="1:8 16380:16380" customFormat="1" ht="51.75" customHeight="1" x14ac:dyDescent="0.7">
      <c r="A1343" s="130">
        <v>46016</v>
      </c>
      <c r="B1343" s="174">
        <v>46071</v>
      </c>
      <c r="C1343" s="194">
        <f t="shared" ref="C1343:E1343" si="159">65+C1339</f>
        <v>305</v>
      </c>
      <c r="D1343" s="194">
        <f t="shared" si="159"/>
        <v>325</v>
      </c>
      <c r="E1343" s="194">
        <f t="shared" si="159"/>
        <v>355</v>
      </c>
      <c r="F1343" s="375"/>
      <c r="G1343" s="376"/>
      <c r="H1343" s="114"/>
      <c r="XEZ1343" s="6"/>
    </row>
    <row r="1344" spans="1:8 16380:16380" customFormat="1" ht="57.75" customHeight="1" x14ac:dyDescent="0.7">
      <c r="A1344" s="327" t="s">
        <v>85</v>
      </c>
      <c r="B1344" s="328"/>
      <c r="C1344" s="328"/>
      <c r="D1344" s="328"/>
      <c r="E1344" s="328"/>
      <c r="F1344" s="375"/>
      <c r="G1344" s="376"/>
      <c r="H1344" s="114"/>
      <c r="XEZ1344" s="6"/>
    </row>
    <row r="1345" spans="1:8 16380:16380" customFormat="1" ht="57.75" customHeight="1" x14ac:dyDescent="0.7">
      <c r="A1345" s="130">
        <v>45979</v>
      </c>
      <c r="B1345" s="174">
        <v>45992</v>
      </c>
      <c r="C1345" s="194">
        <f>140+C1337</f>
        <v>380</v>
      </c>
      <c r="D1345" s="194">
        <f>140+D1337</f>
        <v>400</v>
      </c>
      <c r="E1345" s="194">
        <f>140+E1337</f>
        <v>430</v>
      </c>
      <c r="F1345" s="154"/>
      <c r="G1345" s="155"/>
      <c r="H1345" s="114"/>
      <c r="XEZ1345" s="6"/>
    </row>
    <row r="1346" spans="1:8 16380:16380" customFormat="1" ht="57.75" customHeight="1" x14ac:dyDescent="0.7">
      <c r="A1346" s="130">
        <v>45992</v>
      </c>
      <c r="B1346" s="174">
        <v>46016</v>
      </c>
      <c r="C1346" s="194">
        <f t="shared" ref="C1346:E1346" si="160">140+C1338</f>
        <v>370</v>
      </c>
      <c r="D1346" s="194">
        <f t="shared" si="160"/>
        <v>390</v>
      </c>
      <c r="E1346" s="194">
        <f t="shared" si="160"/>
        <v>420</v>
      </c>
      <c r="F1346" s="154"/>
      <c r="G1346" s="155"/>
      <c r="H1346" s="114"/>
      <c r="XEZ1346" s="6"/>
    </row>
    <row r="1347" spans="1:8 16380:16380" customFormat="1" ht="57.75" customHeight="1" x14ac:dyDescent="0.7">
      <c r="A1347" s="130">
        <v>46016</v>
      </c>
      <c r="B1347" s="174">
        <v>46071</v>
      </c>
      <c r="C1347" s="194">
        <f t="shared" ref="C1347:E1347" si="161">140+C1339</f>
        <v>380</v>
      </c>
      <c r="D1347" s="194">
        <f t="shared" si="161"/>
        <v>400</v>
      </c>
      <c r="E1347" s="194">
        <f t="shared" si="161"/>
        <v>430</v>
      </c>
      <c r="F1347" s="154"/>
      <c r="G1347" s="155"/>
      <c r="H1347" s="114"/>
      <c r="XEZ1347" s="6"/>
    </row>
    <row r="1348" spans="1:8 16380:16380" customFormat="1" ht="57.75" customHeight="1" x14ac:dyDescent="0.7">
      <c r="A1348" s="327" t="s">
        <v>360</v>
      </c>
      <c r="B1348" s="328"/>
      <c r="C1348" s="328"/>
      <c r="D1348" s="328"/>
      <c r="E1348" s="328"/>
      <c r="F1348" s="422" t="s">
        <v>667</v>
      </c>
      <c r="G1348" s="423"/>
      <c r="H1348" s="114"/>
      <c r="XEZ1348" s="6"/>
    </row>
    <row r="1349" spans="1:8 16380:16380" customFormat="1" ht="48.6" customHeight="1" x14ac:dyDescent="0.7">
      <c r="A1349" s="130">
        <v>45979</v>
      </c>
      <c r="B1349" s="174">
        <v>45992</v>
      </c>
      <c r="C1349" s="194">
        <f>210+C1337</f>
        <v>450</v>
      </c>
      <c r="D1349" s="194">
        <f>210+D1337</f>
        <v>470</v>
      </c>
      <c r="E1349" s="194">
        <f>210+E1337</f>
        <v>500</v>
      </c>
      <c r="F1349" s="422"/>
      <c r="G1349" s="423"/>
      <c r="H1349" s="114"/>
      <c r="XEZ1349" s="6"/>
    </row>
    <row r="1350" spans="1:8 16380:16380" customFormat="1" ht="48.6" customHeight="1" x14ac:dyDescent="0.7">
      <c r="A1350" s="130">
        <v>45992</v>
      </c>
      <c r="B1350" s="174">
        <v>46016</v>
      </c>
      <c r="C1350" s="194">
        <f t="shared" ref="C1350:E1350" si="162">210+C1338</f>
        <v>440</v>
      </c>
      <c r="D1350" s="194">
        <f t="shared" si="162"/>
        <v>460</v>
      </c>
      <c r="E1350" s="194">
        <f t="shared" si="162"/>
        <v>490</v>
      </c>
      <c r="F1350" s="422"/>
      <c r="G1350" s="423"/>
      <c r="H1350" s="114"/>
      <c r="XEZ1350" s="6"/>
    </row>
    <row r="1351" spans="1:8 16380:16380" customFormat="1" ht="48.6" customHeight="1" x14ac:dyDescent="0.7">
      <c r="A1351" s="130">
        <v>46016</v>
      </c>
      <c r="B1351" s="174">
        <v>46071</v>
      </c>
      <c r="C1351" s="194">
        <f t="shared" ref="C1351:E1351" si="163">210+C1339</f>
        <v>450</v>
      </c>
      <c r="D1351" s="194">
        <f t="shared" si="163"/>
        <v>470</v>
      </c>
      <c r="E1351" s="194">
        <f t="shared" si="163"/>
        <v>500</v>
      </c>
      <c r="F1351" s="422"/>
      <c r="G1351" s="423"/>
      <c r="H1351" s="114"/>
      <c r="XEZ1351" s="6"/>
    </row>
    <row r="1352" spans="1:8 16380:16380" customFormat="1" ht="57.75" customHeight="1" x14ac:dyDescent="0.7">
      <c r="A1352" s="327" t="s">
        <v>363</v>
      </c>
      <c r="B1352" s="328"/>
      <c r="C1352" s="328"/>
      <c r="D1352" s="328"/>
      <c r="E1352" s="328"/>
      <c r="F1352" s="422"/>
      <c r="G1352" s="423"/>
      <c r="H1352" s="114"/>
      <c r="XEZ1352" s="6"/>
    </row>
    <row r="1353" spans="1:8 16380:16380" customFormat="1" ht="52.9" customHeight="1" x14ac:dyDescent="0.7">
      <c r="A1353" s="130">
        <v>45979</v>
      </c>
      <c r="B1353" s="174">
        <v>45992</v>
      </c>
      <c r="C1353" s="194">
        <f>210+C1337</f>
        <v>450</v>
      </c>
      <c r="D1353" s="194">
        <f>210+D1337</f>
        <v>470</v>
      </c>
      <c r="E1353" s="194">
        <f>210+E1337</f>
        <v>500</v>
      </c>
      <c r="F1353" s="422"/>
      <c r="G1353" s="423"/>
      <c r="H1353" s="114"/>
      <c r="XEZ1353" s="6"/>
    </row>
    <row r="1354" spans="1:8 16380:16380" customFormat="1" ht="52.9" customHeight="1" x14ac:dyDescent="0.7">
      <c r="A1354" s="130">
        <v>45992</v>
      </c>
      <c r="B1354" s="174">
        <v>46016</v>
      </c>
      <c r="C1354" s="194">
        <f t="shared" ref="C1354:E1354" si="164">210+C1338</f>
        <v>440</v>
      </c>
      <c r="D1354" s="194">
        <f t="shared" si="164"/>
        <v>460</v>
      </c>
      <c r="E1354" s="194">
        <f t="shared" si="164"/>
        <v>490</v>
      </c>
      <c r="F1354" s="422"/>
      <c r="G1354" s="423"/>
      <c r="H1354" s="114"/>
      <c r="XEZ1354" s="6"/>
    </row>
    <row r="1355" spans="1:8 16380:16380" customFormat="1" ht="52.9" customHeight="1" x14ac:dyDescent="0.7">
      <c r="A1355" s="130">
        <v>46016</v>
      </c>
      <c r="B1355" s="174">
        <v>46071</v>
      </c>
      <c r="C1355" s="194">
        <f t="shared" ref="C1355:E1355" si="165">210+C1339</f>
        <v>450</v>
      </c>
      <c r="D1355" s="194">
        <f t="shared" si="165"/>
        <v>470</v>
      </c>
      <c r="E1355" s="194">
        <f t="shared" si="165"/>
        <v>500</v>
      </c>
      <c r="F1355" s="154"/>
      <c r="G1355" s="155"/>
      <c r="H1355" s="114"/>
      <c r="XEZ1355" s="6"/>
    </row>
    <row r="1356" spans="1:8 16380:16380" customFormat="1" ht="57.75" customHeight="1" x14ac:dyDescent="0.7">
      <c r="A1356" s="327" t="s">
        <v>362</v>
      </c>
      <c r="B1356" s="328"/>
      <c r="C1356" s="328"/>
      <c r="D1356" s="328"/>
      <c r="E1356" s="328"/>
      <c r="F1356" s="154"/>
      <c r="G1356" s="155"/>
      <c r="H1356" s="114"/>
      <c r="XEZ1356" s="6"/>
    </row>
    <row r="1357" spans="1:8 16380:16380" customFormat="1" ht="51.6" customHeight="1" x14ac:dyDescent="0.7">
      <c r="A1357" s="130">
        <v>45979</v>
      </c>
      <c r="B1357" s="174">
        <v>45992</v>
      </c>
      <c r="C1357" s="194">
        <f>275+C1337</f>
        <v>515</v>
      </c>
      <c r="D1357" s="194">
        <f>275+D1337</f>
        <v>535</v>
      </c>
      <c r="E1357" s="194">
        <f>275+E1337</f>
        <v>565</v>
      </c>
      <c r="F1357" s="154"/>
      <c r="G1357" s="155"/>
      <c r="H1357" s="114"/>
      <c r="XEZ1357" s="6"/>
    </row>
    <row r="1358" spans="1:8 16380:16380" customFormat="1" ht="51.6" customHeight="1" x14ac:dyDescent="0.7">
      <c r="A1358" s="130">
        <v>45992</v>
      </c>
      <c r="B1358" s="174">
        <v>46016</v>
      </c>
      <c r="C1358" s="194">
        <f t="shared" ref="C1358:E1358" si="166">275+C1338</f>
        <v>505</v>
      </c>
      <c r="D1358" s="194">
        <f t="shared" si="166"/>
        <v>525</v>
      </c>
      <c r="E1358" s="194">
        <f t="shared" si="166"/>
        <v>555</v>
      </c>
      <c r="F1358" s="154"/>
      <c r="G1358" s="155"/>
      <c r="H1358" s="114"/>
      <c r="XEZ1358" s="6"/>
    </row>
    <row r="1359" spans="1:8 16380:16380" customFormat="1" ht="51.6" customHeight="1" x14ac:dyDescent="0.7">
      <c r="A1359" s="130">
        <v>46016</v>
      </c>
      <c r="B1359" s="174">
        <v>46071</v>
      </c>
      <c r="C1359" s="194">
        <f t="shared" ref="C1359:E1359" si="167">275+C1339</f>
        <v>515</v>
      </c>
      <c r="D1359" s="194">
        <f t="shared" si="167"/>
        <v>535</v>
      </c>
      <c r="E1359" s="194">
        <f t="shared" si="167"/>
        <v>565</v>
      </c>
      <c r="F1359" s="12"/>
      <c r="G1359" s="155"/>
      <c r="H1359" s="114"/>
      <c r="XEZ1359" s="6"/>
    </row>
    <row r="1360" spans="1:8 16380:16380" customFormat="1" ht="112.5" customHeight="1" x14ac:dyDescent="0.7">
      <c r="A1360" s="333" t="s">
        <v>615</v>
      </c>
      <c r="B1360" s="334"/>
      <c r="C1360" s="334"/>
      <c r="D1360" s="334"/>
      <c r="E1360" s="334"/>
      <c r="F1360" s="334"/>
      <c r="G1360" s="19" t="s">
        <v>15</v>
      </c>
      <c r="H1360" s="114"/>
      <c r="XEZ1360" s="6"/>
    </row>
    <row r="1361" spans="1:8 16380:16380" customFormat="1" ht="63.75" customHeight="1" x14ac:dyDescent="0.7">
      <c r="A1361" s="386" t="s">
        <v>344</v>
      </c>
      <c r="B1361" s="387"/>
      <c r="C1361" s="387"/>
      <c r="D1361" s="387"/>
      <c r="E1361" s="387"/>
      <c r="F1361" s="387"/>
      <c r="G1361" s="388"/>
      <c r="H1361" s="114"/>
      <c r="XEZ1361" s="6"/>
    </row>
    <row r="1362" spans="1:8 16380:16380" customFormat="1" ht="63.75" customHeight="1" x14ac:dyDescent="0.7">
      <c r="A1362" s="355" t="s">
        <v>8</v>
      </c>
      <c r="B1362" s="356"/>
      <c r="C1362" s="356"/>
      <c r="D1362" s="356"/>
      <c r="E1362" s="356"/>
      <c r="F1362" s="404" t="s">
        <v>614</v>
      </c>
      <c r="G1362" s="405"/>
      <c r="H1362" s="114"/>
      <c r="XEZ1362" s="6"/>
    </row>
    <row r="1363" spans="1:8 16380:16380" customFormat="1" ht="63.75" customHeight="1" x14ac:dyDescent="0.7">
      <c r="A1363" s="327" t="s">
        <v>153</v>
      </c>
      <c r="B1363" s="328"/>
      <c r="C1363" s="328"/>
      <c r="D1363" s="328"/>
      <c r="E1363" s="328"/>
      <c r="F1363" s="404"/>
      <c r="G1363" s="405"/>
      <c r="H1363" s="114"/>
      <c r="XEZ1363" s="6"/>
    </row>
    <row r="1364" spans="1:8 16380:16380" customFormat="1" ht="63.75" customHeight="1" x14ac:dyDescent="0.7">
      <c r="A1364" s="130">
        <v>45845</v>
      </c>
      <c r="B1364" s="174">
        <v>45931</v>
      </c>
      <c r="C1364" s="10">
        <v>100</v>
      </c>
      <c r="D1364" s="10">
        <v>120</v>
      </c>
      <c r="E1364" s="60">
        <v>175</v>
      </c>
      <c r="F1364" s="103"/>
      <c r="G1364" s="33"/>
      <c r="H1364" s="114"/>
      <c r="XEZ1364" s="6"/>
    </row>
    <row r="1365" spans="1:8 16380:16380" customFormat="1" ht="63.75" customHeight="1" x14ac:dyDescent="0.7">
      <c r="A1365" s="327" t="s">
        <v>248</v>
      </c>
      <c r="B1365" s="328"/>
      <c r="C1365" s="328"/>
      <c r="D1365" s="328"/>
      <c r="E1365" s="328"/>
      <c r="F1365" s="103"/>
      <c r="G1365" s="33"/>
      <c r="H1365" s="114"/>
      <c r="XEZ1365" s="6"/>
    </row>
    <row r="1366" spans="1:8 16380:16380" customFormat="1" ht="63.75" customHeight="1" x14ac:dyDescent="0.7">
      <c r="A1366" s="130">
        <v>45845</v>
      </c>
      <c r="B1366" s="174">
        <v>45931</v>
      </c>
      <c r="C1366" s="10">
        <f>40+C1364</f>
        <v>140</v>
      </c>
      <c r="D1366" s="10">
        <f>40+D1364</f>
        <v>160</v>
      </c>
      <c r="E1366" s="10">
        <f>40+E1364</f>
        <v>215</v>
      </c>
      <c r="F1366" s="103"/>
      <c r="G1366" s="33"/>
      <c r="H1366" s="114"/>
      <c r="XEZ1366" s="6"/>
    </row>
    <row r="1367" spans="1:8 16380:16380" customFormat="1" ht="63.75" customHeight="1" x14ac:dyDescent="0.7">
      <c r="A1367" s="327" t="s">
        <v>616</v>
      </c>
      <c r="B1367" s="328"/>
      <c r="C1367" s="328"/>
      <c r="D1367" s="328"/>
      <c r="E1367" s="328"/>
      <c r="F1367" s="103"/>
      <c r="G1367" s="33"/>
      <c r="H1367" s="114"/>
      <c r="XEZ1367" s="6"/>
    </row>
    <row r="1368" spans="1:8 16380:16380" customFormat="1" ht="63.75" customHeight="1" x14ac:dyDescent="0.7">
      <c r="A1368" s="130">
        <v>45845</v>
      </c>
      <c r="B1368" s="174">
        <v>45931</v>
      </c>
      <c r="C1368" s="10">
        <f>150+C1364</f>
        <v>250</v>
      </c>
      <c r="D1368" s="10">
        <f>150+D1364</f>
        <v>270</v>
      </c>
      <c r="E1368" s="10">
        <f>150+E1364</f>
        <v>325</v>
      </c>
      <c r="F1368" s="68"/>
      <c r="G1368" s="31"/>
      <c r="H1368" s="114"/>
      <c r="XEZ1368" s="6"/>
    </row>
    <row r="1369" spans="1:8 16380:16380" customFormat="1" ht="112.5" customHeight="1" x14ac:dyDescent="0.7">
      <c r="A1369" s="333" t="s">
        <v>225</v>
      </c>
      <c r="B1369" s="334"/>
      <c r="C1369" s="334"/>
      <c r="D1369" s="334"/>
      <c r="E1369" s="334"/>
      <c r="F1369" s="334"/>
      <c r="G1369" s="19" t="s">
        <v>15</v>
      </c>
      <c r="H1369" s="114"/>
      <c r="XEZ1369" s="6"/>
    </row>
    <row r="1370" spans="1:8 16380:16380" customFormat="1" ht="67.5" customHeight="1" x14ac:dyDescent="0.7">
      <c r="A1370" s="386" t="s">
        <v>536</v>
      </c>
      <c r="B1370" s="387"/>
      <c r="C1370" s="387"/>
      <c r="D1370" s="387"/>
      <c r="E1370" s="387"/>
      <c r="F1370" s="387"/>
      <c r="G1370" s="388"/>
      <c r="H1370" s="114"/>
      <c r="XEZ1370" s="6"/>
    </row>
    <row r="1371" spans="1:8 16380:16380" customFormat="1" ht="57.75" customHeight="1" x14ac:dyDescent="0.7">
      <c r="A1371" s="355" t="s">
        <v>12</v>
      </c>
      <c r="B1371" s="356"/>
      <c r="C1371" s="356"/>
      <c r="D1371" s="356"/>
      <c r="E1371" s="356"/>
      <c r="F1371" s="409" t="s">
        <v>651</v>
      </c>
      <c r="G1371" s="410"/>
      <c r="H1371" s="114"/>
      <c r="XEZ1371" s="6"/>
    </row>
    <row r="1372" spans="1:8 16380:16380" customFormat="1" ht="57.75" customHeight="1" x14ac:dyDescent="0.7">
      <c r="A1372" s="384" t="s">
        <v>508</v>
      </c>
      <c r="B1372" s="385"/>
      <c r="C1372" s="385"/>
      <c r="D1372" s="385"/>
      <c r="E1372" s="385"/>
      <c r="F1372" s="375" t="s">
        <v>614</v>
      </c>
      <c r="G1372" s="376"/>
      <c r="H1372" s="114"/>
      <c r="XEZ1372" s="6"/>
    </row>
    <row r="1373" spans="1:8 16380:16380" customFormat="1" ht="57.75" customHeight="1" x14ac:dyDescent="0.7">
      <c r="A1373" s="130">
        <v>45956</v>
      </c>
      <c r="B1373" s="11">
        <v>46143</v>
      </c>
      <c r="C1373" s="421">
        <v>140</v>
      </c>
      <c r="D1373" s="421"/>
      <c r="E1373" s="60" t="s">
        <v>13</v>
      </c>
      <c r="F1373" s="103"/>
      <c r="G1373" s="33"/>
      <c r="H1373" s="114"/>
      <c r="XEZ1373" s="6"/>
    </row>
    <row r="1374" spans="1:8 16380:16380" customFormat="1" ht="57.75" customHeight="1" x14ac:dyDescent="0.7">
      <c r="A1374" s="384" t="s">
        <v>254</v>
      </c>
      <c r="B1374" s="385"/>
      <c r="C1374" s="385"/>
      <c r="D1374" s="385"/>
      <c r="E1374" s="385"/>
      <c r="F1374" s="471" t="s">
        <v>652</v>
      </c>
      <c r="G1374" s="472"/>
      <c r="H1374" s="114"/>
      <c r="XEZ1374" s="6"/>
    </row>
    <row r="1375" spans="1:8 16380:16380" customFormat="1" ht="57.75" customHeight="1" x14ac:dyDescent="0.7">
      <c r="A1375" s="130">
        <v>45956</v>
      </c>
      <c r="B1375" s="11">
        <v>46143</v>
      </c>
      <c r="C1375" s="421">
        <f>40+C1373</f>
        <v>180</v>
      </c>
      <c r="D1375" s="421"/>
      <c r="E1375" s="60" t="s">
        <v>13</v>
      </c>
      <c r="F1375" s="471"/>
      <c r="G1375" s="472"/>
      <c r="H1375" s="114"/>
      <c r="XEZ1375" s="6"/>
    </row>
    <row r="1376" spans="1:8 16380:16380" customFormat="1" ht="57.75" customHeight="1" x14ac:dyDescent="0.7">
      <c r="A1376" s="384" t="s">
        <v>650</v>
      </c>
      <c r="B1376" s="385"/>
      <c r="C1376" s="385"/>
      <c r="D1376" s="385"/>
      <c r="E1376" s="385"/>
      <c r="F1376" s="471"/>
      <c r="G1376" s="472"/>
      <c r="H1376" s="114"/>
      <c r="XEZ1376" s="6"/>
    </row>
    <row r="1377" spans="1:8 16380:16380" customFormat="1" ht="57.75" customHeight="1" x14ac:dyDescent="0.7">
      <c r="A1377" s="130">
        <v>45956</v>
      </c>
      <c r="B1377" s="11">
        <v>46143</v>
      </c>
      <c r="C1377" s="421">
        <f>60+C1373</f>
        <v>200</v>
      </c>
      <c r="D1377" s="421"/>
      <c r="E1377" s="60" t="s">
        <v>13</v>
      </c>
      <c r="F1377" s="471"/>
      <c r="G1377" s="472"/>
      <c r="H1377" s="114"/>
      <c r="XEZ1377" s="6"/>
    </row>
    <row r="1378" spans="1:8 16380:16380" customFormat="1" ht="57.75" customHeight="1" x14ac:dyDescent="0.7">
      <c r="A1378" s="384" t="s">
        <v>224</v>
      </c>
      <c r="B1378" s="385"/>
      <c r="C1378" s="385"/>
      <c r="D1378" s="385"/>
      <c r="E1378" s="385"/>
      <c r="F1378" s="103"/>
      <c r="G1378" s="33"/>
      <c r="H1378" s="114"/>
      <c r="XEZ1378" s="6"/>
    </row>
    <row r="1379" spans="1:8 16380:16380" customFormat="1" ht="57.75" customHeight="1" x14ac:dyDescent="0.7">
      <c r="A1379" s="130">
        <v>45956</v>
      </c>
      <c r="B1379" s="11">
        <v>46143</v>
      </c>
      <c r="C1379" s="421">
        <f>120+C1373</f>
        <v>260</v>
      </c>
      <c r="D1379" s="421"/>
      <c r="E1379" s="60" t="s">
        <v>13</v>
      </c>
      <c r="F1379" s="103"/>
      <c r="G1379" s="33"/>
      <c r="H1379" s="114"/>
      <c r="XEZ1379" s="6"/>
    </row>
    <row r="1380" spans="1:8 16380:16380" customFormat="1" ht="112.5" customHeight="1" x14ac:dyDescent="0.7">
      <c r="A1380" s="333" t="s">
        <v>226</v>
      </c>
      <c r="B1380" s="334"/>
      <c r="C1380" s="334"/>
      <c r="D1380" s="334"/>
      <c r="E1380" s="334"/>
      <c r="F1380" s="334"/>
      <c r="G1380" s="19" t="s">
        <v>16</v>
      </c>
      <c r="H1380" s="114"/>
      <c r="XEZ1380" s="6"/>
    </row>
    <row r="1381" spans="1:8 16380:16380" customFormat="1" ht="78.75" customHeight="1" x14ac:dyDescent="0.7">
      <c r="A1381" s="382" t="s">
        <v>90</v>
      </c>
      <c r="B1381" s="383"/>
      <c r="C1381" s="383"/>
      <c r="D1381" s="383"/>
      <c r="E1381" s="383"/>
      <c r="F1381" s="383"/>
      <c r="G1381" s="470"/>
      <c r="H1381" s="114"/>
      <c r="XEZ1381" s="6"/>
    </row>
    <row r="1382" spans="1:8 16380:16380" customFormat="1" ht="57.75" customHeight="1" x14ac:dyDescent="0.7">
      <c r="A1382" s="327" t="s">
        <v>108</v>
      </c>
      <c r="B1382" s="328"/>
      <c r="C1382" s="328"/>
      <c r="D1382" s="328"/>
      <c r="E1382" s="329"/>
      <c r="F1382" s="406" t="s">
        <v>8</v>
      </c>
      <c r="G1382" s="407"/>
      <c r="H1382" s="114"/>
      <c r="XEZ1382" s="6"/>
    </row>
    <row r="1383" spans="1:8 16380:16380" customFormat="1" ht="57.75" customHeight="1" x14ac:dyDescent="0.7">
      <c r="A1383" s="130">
        <v>45901</v>
      </c>
      <c r="B1383" s="11">
        <v>45931</v>
      </c>
      <c r="C1383" s="10">
        <v>110</v>
      </c>
      <c r="D1383" s="10">
        <v>130</v>
      </c>
      <c r="E1383" s="60">
        <v>189</v>
      </c>
      <c r="F1383" s="253"/>
      <c r="G1383" s="32"/>
      <c r="H1383" s="114"/>
      <c r="XEZ1383" s="6"/>
    </row>
    <row r="1384" spans="1:8 16380:16380" customFormat="1" ht="57.75" customHeight="1" x14ac:dyDescent="0.7">
      <c r="A1384" s="327" t="s">
        <v>227</v>
      </c>
      <c r="B1384" s="328"/>
      <c r="C1384" s="328"/>
      <c r="D1384" s="328"/>
      <c r="E1384" s="328"/>
      <c r="F1384" s="375" t="s">
        <v>586</v>
      </c>
      <c r="G1384" s="376"/>
      <c r="H1384" s="114"/>
      <c r="XEZ1384" s="6"/>
    </row>
    <row r="1385" spans="1:8 16380:16380" customFormat="1" ht="57.75" customHeight="1" x14ac:dyDescent="0.7">
      <c r="A1385" s="130">
        <v>45901</v>
      </c>
      <c r="B1385" s="11">
        <v>45931</v>
      </c>
      <c r="C1385" s="10">
        <f>20+C1383</f>
        <v>130</v>
      </c>
      <c r="D1385" s="10">
        <f>20+D1383</f>
        <v>150</v>
      </c>
      <c r="E1385" s="10">
        <f>20+E1383</f>
        <v>209</v>
      </c>
      <c r="F1385" s="250"/>
      <c r="G1385" s="251"/>
      <c r="H1385" s="114"/>
      <c r="XEZ1385" s="6"/>
    </row>
    <row r="1386" spans="1:8 16380:16380" customFormat="1" ht="114" customHeight="1" x14ac:dyDescent="0.7">
      <c r="A1386" s="333" t="s">
        <v>374</v>
      </c>
      <c r="B1386" s="334"/>
      <c r="C1386" s="334"/>
      <c r="D1386" s="334"/>
      <c r="E1386" s="334"/>
      <c r="F1386" s="334"/>
      <c r="G1386" s="19" t="s">
        <v>16</v>
      </c>
      <c r="H1386" s="114"/>
      <c r="XEZ1386" s="6"/>
    </row>
    <row r="1387" spans="1:8 16380:16380" customFormat="1" ht="57.75" customHeight="1" x14ac:dyDescent="0.7">
      <c r="A1387" s="355" t="s">
        <v>8</v>
      </c>
      <c r="B1387" s="356"/>
      <c r="C1387" s="356"/>
      <c r="D1387" s="356"/>
      <c r="E1387" s="356"/>
      <c r="F1387" s="253"/>
      <c r="G1387" s="32"/>
      <c r="H1387" s="114"/>
      <c r="XEZ1387" s="6"/>
    </row>
    <row r="1388" spans="1:8 16380:16380" customFormat="1" ht="57.75" customHeight="1" x14ac:dyDescent="0.7">
      <c r="A1388" s="327" t="s">
        <v>108</v>
      </c>
      <c r="B1388" s="328"/>
      <c r="C1388" s="328"/>
      <c r="D1388" s="328"/>
      <c r="E1388" s="328"/>
      <c r="F1388" s="404" t="s">
        <v>586</v>
      </c>
      <c r="G1388" s="405"/>
      <c r="H1388" s="114"/>
      <c r="XEZ1388" s="6"/>
    </row>
    <row r="1389" spans="1:8 16380:16380" customFormat="1" ht="57.75" customHeight="1" x14ac:dyDescent="0.7">
      <c r="A1389" s="130">
        <v>45684</v>
      </c>
      <c r="B1389" s="174">
        <v>45839</v>
      </c>
      <c r="C1389" s="10">
        <v>35</v>
      </c>
      <c r="D1389" s="10">
        <v>45</v>
      </c>
      <c r="E1389" s="60">
        <v>60</v>
      </c>
      <c r="F1389" s="404"/>
      <c r="G1389" s="405"/>
      <c r="H1389" s="114"/>
      <c r="XEZ1389" s="6"/>
    </row>
    <row r="1390" spans="1:8 16380:16380" customFormat="1" ht="57.75" customHeight="1" x14ac:dyDescent="0.7">
      <c r="A1390" s="327" t="s">
        <v>329</v>
      </c>
      <c r="B1390" s="328"/>
      <c r="C1390" s="328"/>
      <c r="D1390" s="328"/>
      <c r="E1390" s="328"/>
      <c r="F1390" s="404"/>
      <c r="G1390" s="405"/>
      <c r="H1390" s="114"/>
      <c r="XEZ1390" s="6"/>
    </row>
    <row r="1391" spans="1:8 16380:16380" customFormat="1" ht="57.75" customHeight="1" x14ac:dyDescent="0.7">
      <c r="A1391" s="130">
        <v>45684</v>
      </c>
      <c r="B1391" s="174">
        <v>45839</v>
      </c>
      <c r="C1391" s="325">
        <v>90</v>
      </c>
      <c r="D1391" s="325"/>
      <c r="E1391" s="60" t="s">
        <v>13</v>
      </c>
      <c r="F1391" s="253"/>
      <c r="G1391" s="32"/>
      <c r="H1391" s="114"/>
      <c r="XEZ1391" s="6"/>
    </row>
    <row r="1392" spans="1:8 16380:16380" customFormat="1" ht="117.75" customHeight="1" x14ac:dyDescent="0.7">
      <c r="A1392" s="333" t="s">
        <v>250</v>
      </c>
      <c r="B1392" s="334"/>
      <c r="C1392" s="334"/>
      <c r="D1392" s="334"/>
      <c r="E1392" s="334"/>
      <c r="F1392" s="334"/>
      <c r="G1392" s="19" t="s">
        <v>16</v>
      </c>
      <c r="H1392" s="114"/>
      <c r="XEZ1392" s="6"/>
    </row>
    <row r="1393" spans="1:8 16380:16380" customFormat="1" ht="57.75" customHeight="1" x14ac:dyDescent="0.7">
      <c r="A1393" s="478" t="s">
        <v>581</v>
      </c>
      <c r="B1393" s="328"/>
      <c r="C1393" s="328"/>
      <c r="D1393" s="328"/>
      <c r="E1393" s="328"/>
      <c r="F1393" s="328"/>
      <c r="G1393" s="479"/>
      <c r="H1393" s="114"/>
      <c r="XEZ1393" s="6"/>
    </row>
    <row r="1394" spans="1:8 16380:16380" customFormat="1" ht="57.75" customHeight="1" x14ac:dyDescent="0.7">
      <c r="A1394" s="327"/>
      <c r="B1394" s="328"/>
      <c r="C1394" s="328"/>
      <c r="D1394" s="328"/>
      <c r="E1394" s="328"/>
      <c r="F1394" s="328"/>
      <c r="G1394" s="479"/>
      <c r="H1394" s="114"/>
      <c r="XEZ1394" s="6"/>
    </row>
    <row r="1395" spans="1:8 16380:16380" customFormat="1" ht="116.25" customHeight="1" x14ac:dyDescent="0.7">
      <c r="A1395" s="333" t="s">
        <v>221</v>
      </c>
      <c r="B1395" s="334"/>
      <c r="C1395" s="334"/>
      <c r="D1395" s="334"/>
      <c r="E1395" s="334"/>
      <c r="F1395" s="334"/>
      <c r="G1395" s="19" t="s">
        <v>15</v>
      </c>
      <c r="H1395" s="114"/>
      <c r="XEZ1395" s="6"/>
    </row>
    <row r="1396" spans="1:8 16380:16380" customFormat="1" ht="57.75" customHeight="1" x14ac:dyDescent="0.7">
      <c r="A1396" s="386" t="s">
        <v>344</v>
      </c>
      <c r="B1396" s="387"/>
      <c r="C1396" s="387"/>
      <c r="D1396" s="387"/>
      <c r="E1396" s="387"/>
      <c r="F1396" s="387"/>
      <c r="G1396" s="388"/>
      <c r="H1396" s="114"/>
      <c r="XEZ1396" s="6"/>
    </row>
    <row r="1397" spans="1:8 16380:16380" customFormat="1" ht="57.75" customHeight="1" x14ac:dyDescent="0.7">
      <c r="A1397" s="478" t="s">
        <v>581</v>
      </c>
      <c r="B1397" s="328"/>
      <c r="C1397" s="328"/>
      <c r="D1397" s="328"/>
      <c r="E1397" s="328"/>
      <c r="F1397" s="328"/>
      <c r="G1397" s="479"/>
      <c r="H1397" s="114"/>
      <c r="XEZ1397" s="6"/>
    </row>
    <row r="1398" spans="1:8 16380:16380" customFormat="1" ht="57.75" customHeight="1" x14ac:dyDescent="0.7">
      <c r="A1398" s="327"/>
      <c r="B1398" s="328"/>
      <c r="C1398" s="328"/>
      <c r="D1398" s="328"/>
      <c r="E1398" s="328"/>
      <c r="F1398" s="328"/>
      <c r="G1398" s="479"/>
      <c r="H1398" s="114"/>
      <c r="XEZ1398" s="6"/>
    </row>
    <row r="1399" spans="1:8 16380:16380" customFormat="1" ht="116.25" customHeight="1" x14ac:dyDescent="0.7">
      <c r="A1399" s="416" t="s">
        <v>255</v>
      </c>
      <c r="B1399" s="417"/>
      <c r="C1399" s="417"/>
      <c r="D1399" s="417"/>
      <c r="E1399" s="417"/>
      <c r="F1399" s="417"/>
      <c r="G1399" s="418"/>
      <c r="H1399" s="114"/>
      <c r="XEZ1399" s="6"/>
    </row>
    <row r="1400" spans="1:8 16380:16380" customFormat="1" ht="116.25" customHeight="1" x14ac:dyDescent="0.7">
      <c r="A1400" s="408" t="s">
        <v>256</v>
      </c>
      <c r="B1400" s="380"/>
      <c r="C1400" s="380" t="s">
        <v>257</v>
      </c>
      <c r="D1400" s="380"/>
      <c r="E1400" s="380" t="s">
        <v>258</v>
      </c>
      <c r="F1400" s="380"/>
      <c r="G1400" s="156" t="s">
        <v>259</v>
      </c>
      <c r="H1400" s="114"/>
      <c r="XEZ1400" s="6"/>
    </row>
    <row r="1401" spans="1:8 16380:16380" customFormat="1" ht="116.25" customHeight="1" x14ac:dyDescent="0.7">
      <c r="A1401" s="408" t="s">
        <v>260</v>
      </c>
      <c r="B1401" s="380"/>
      <c r="C1401" s="380" t="s">
        <v>261</v>
      </c>
      <c r="D1401" s="380"/>
      <c r="E1401" s="380" t="s">
        <v>262</v>
      </c>
      <c r="F1401" s="380"/>
      <c r="G1401" s="156" t="s">
        <v>263</v>
      </c>
      <c r="H1401" s="114"/>
      <c r="XEZ1401" s="6"/>
    </row>
    <row r="1402" spans="1:8 16380:16380" customFormat="1" ht="116.25" customHeight="1" x14ac:dyDescent="0.7">
      <c r="A1402" s="408" t="s">
        <v>264</v>
      </c>
      <c r="B1402" s="380"/>
      <c r="C1402" s="380" t="s">
        <v>265</v>
      </c>
      <c r="D1402" s="380"/>
      <c r="E1402" s="380" t="s">
        <v>266</v>
      </c>
      <c r="F1402" s="380"/>
      <c r="G1402" s="156" t="s">
        <v>267</v>
      </c>
      <c r="H1402" s="114"/>
      <c r="XEZ1402" s="6"/>
    </row>
    <row r="1403" spans="1:8 16380:16380" customFormat="1" ht="116.25" customHeight="1" x14ac:dyDescent="0.7">
      <c r="A1403" s="408" t="s">
        <v>268</v>
      </c>
      <c r="B1403" s="380"/>
      <c r="C1403" s="380"/>
      <c r="D1403" s="380"/>
      <c r="E1403" s="196"/>
      <c r="F1403" s="196"/>
      <c r="G1403" s="156" t="s">
        <v>269</v>
      </c>
      <c r="H1403" s="114"/>
      <c r="XEZ1403" s="6"/>
    </row>
    <row r="1404" spans="1:8 16380:16380" customFormat="1" ht="57.75" customHeight="1" x14ac:dyDescent="0.7">
      <c r="A1404" s="137" t="s">
        <v>1</v>
      </c>
      <c r="B1404" s="184" t="s">
        <v>2</v>
      </c>
      <c r="C1404" s="185" t="s">
        <v>3</v>
      </c>
      <c r="D1404" s="185" t="s">
        <v>4</v>
      </c>
      <c r="E1404" s="185" t="s">
        <v>5</v>
      </c>
      <c r="F1404" s="561" t="s">
        <v>6</v>
      </c>
      <c r="G1404" s="562"/>
      <c r="H1404" s="114"/>
      <c r="XEZ1404" s="6"/>
    </row>
    <row r="1405" spans="1:8 16380:16380" customFormat="1" ht="113.25" customHeight="1" x14ac:dyDescent="0.7">
      <c r="A1405" s="333" t="s">
        <v>330</v>
      </c>
      <c r="B1405" s="334"/>
      <c r="C1405" s="334"/>
      <c r="D1405" s="334"/>
      <c r="E1405" s="334"/>
      <c r="F1405" s="334"/>
      <c r="G1405" s="19" t="s">
        <v>15</v>
      </c>
      <c r="H1405" s="114"/>
      <c r="XEZ1405" s="6"/>
    </row>
    <row r="1406" spans="1:8 16380:16380" customFormat="1" ht="57.75" customHeight="1" x14ac:dyDescent="0.7">
      <c r="A1406" s="386" t="s">
        <v>630</v>
      </c>
      <c r="B1406" s="387"/>
      <c r="C1406" s="387"/>
      <c r="D1406" s="387"/>
      <c r="E1406" s="387"/>
      <c r="F1406" s="387"/>
      <c r="G1406" s="388"/>
      <c r="H1406" s="114"/>
      <c r="XEZ1406" s="6"/>
    </row>
    <row r="1407" spans="1:8 16380:16380" customFormat="1" ht="57.75" customHeight="1" x14ac:dyDescent="0.7">
      <c r="A1407" s="402" t="s">
        <v>106</v>
      </c>
      <c r="B1407" s="403"/>
      <c r="C1407" s="403"/>
      <c r="D1407" s="403"/>
      <c r="E1407" s="403"/>
      <c r="F1407" s="372" t="s">
        <v>493</v>
      </c>
      <c r="G1407" s="379"/>
      <c r="H1407" s="114"/>
      <c r="XEZ1407" s="6"/>
    </row>
    <row r="1408" spans="1:8 16380:16380" customFormat="1" ht="57.75" customHeight="1" x14ac:dyDescent="0.7">
      <c r="A1408" s="327" t="s">
        <v>108</v>
      </c>
      <c r="B1408" s="328"/>
      <c r="C1408" s="328"/>
      <c r="D1408" s="328"/>
      <c r="E1408" s="328"/>
      <c r="F1408" s="372"/>
      <c r="G1408" s="379"/>
      <c r="H1408" s="114"/>
      <c r="XEZ1408" s="6"/>
    </row>
    <row r="1409" spans="1:8 16380:16380" customFormat="1" ht="57.75" customHeight="1" x14ac:dyDescent="0.7">
      <c r="A1409" s="130">
        <v>45966</v>
      </c>
      <c r="B1409" s="11">
        <v>46014</v>
      </c>
      <c r="C1409" s="325">
        <v>190</v>
      </c>
      <c r="D1409" s="325"/>
      <c r="E1409" s="10">
        <v>220</v>
      </c>
      <c r="F1409" s="76"/>
      <c r="G1409" s="34"/>
      <c r="H1409" s="114"/>
      <c r="XEZ1409" s="6"/>
    </row>
    <row r="1410" spans="1:8 16380:16380" customFormat="1" ht="57.75" customHeight="1" x14ac:dyDescent="0.7">
      <c r="A1410" s="327" t="s">
        <v>112</v>
      </c>
      <c r="B1410" s="328"/>
      <c r="C1410" s="328"/>
      <c r="D1410" s="328"/>
      <c r="E1410" s="328"/>
      <c r="F1410" s="372" t="s">
        <v>637</v>
      </c>
      <c r="G1410" s="373"/>
      <c r="H1410" s="114"/>
      <c r="XEZ1410" s="6"/>
    </row>
    <row r="1411" spans="1:8 16380:16380" customFormat="1" ht="57.75" customHeight="1" x14ac:dyDescent="0.7">
      <c r="A1411" s="130">
        <v>45966</v>
      </c>
      <c r="B1411" s="11">
        <v>46014</v>
      </c>
      <c r="C1411" s="325">
        <f>25+C1409</f>
        <v>215</v>
      </c>
      <c r="D1411" s="325"/>
      <c r="E1411" s="10">
        <f>25+E1409</f>
        <v>245</v>
      </c>
      <c r="F1411" s="374"/>
      <c r="G1411" s="373"/>
      <c r="H1411" s="114"/>
      <c r="XEZ1411" s="6"/>
    </row>
    <row r="1412" spans="1:8 16380:16380" customFormat="1" ht="57.75" customHeight="1" x14ac:dyDescent="0.7">
      <c r="A1412" s="327" t="s">
        <v>331</v>
      </c>
      <c r="B1412" s="328"/>
      <c r="C1412" s="328"/>
      <c r="D1412" s="328"/>
      <c r="E1412" s="328"/>
      <c r="F1412" s="76"/>
      <c r="G1412" s="34"/>
      <c r="H1412" s="114"/>
      <c r="XEZ1412" s="6"/>
    </row>
    <row r="1413" spans="1:8 16380:16380" customFormat="1" ht="57.75" customHeight="1" x14ac:dyDescent="0.7">
      <c r="A1413" s="130">
        <v>45966</v>
      </c>
      <c r="B1413" s="11">
        <v>46014</v>
      </c>
      <c r="C1413" s="325">
        <f>50+C1409</f>
        <v>240</v>
      </c>
      <c r="D1413" s="325"/>
      <c r="E1413" s="10">
        <f>50+E1409</f>
        <v>270</v>
      </c>
      <c r="F1413" s="76"/>
      <c r="G1413" s="34"/>
      <c r="H1413" s="114"/>
      <c r="XEZ1413" s="6"/>
    </row>
    <row r="1414" spans="1:8 16380:16380" customFormat="1" ht="57.75" customHeight="1" x14ac:dyDescent="0.7">
      <c r="A1414" s="327" t="s">
        <v>421</v>
      </c>
      <c r="B1414" s="328"/>
      <c r="C1414" s="328"/>
      <c r="D1414" s="328"/>
      <c r="E1414" s="328"/>
      <c r="F1414" s="76"/>
      <c r="G1414" s="34"/>
      <c r="H1414" s="114"/>
      <c r="XEZ1414" s="6"/>
    </row>
    <row r="1415" spans="1:8 16380:16380" customFormat="1" ht="57.75" customHeight="1" x14ac:dyDescent="0.7">
      <c r="A1415" s="130">
        <v>45966</v>
      </c>
      <c r="B1415" s="11">
        <v>46014</v>
      </c>
      <c r="C1415" s="325">
        <f>140+C1409</f>
        <v>330</v>
      </c>
      <c r="D1415" s="325"/>
      <c r="E1415" s="10">
        <f>140+E1409</f>
        <v>360</v>
      </c>
      <c r="F1415" s="76"/>
      <c r="G1415" s="34"/>
      <c r="H1415" s="114"/>
      <c r="XEZ1415" s="6"/>
    </row>
    <row r="1416" spans="1:8 16380:16380" customFormat="1" ht="57.75" customHeight="1" x14ac:dyDescent="0.7">
      <c r="A1416" s="327" t="s">
        <v>422</v>
      </c>
      <c r="B1416" s="328"/>
      <c r="C1416" s="328"/>
      <c r="D1416" s="328"/>
      <c r="E1416" s="328"/>
      <c r="F1416" s="76"/>
      <c r="G1416" s="34"/>
      <c r="H1416" s="114"/>
      <c r="XEZ1416" s="6"/>
    </row>
    <row r="1417" spans="1:8 16380:16380" customFormat="1" ht="57.75" customHeight="1" x14ac:dyDescent="0.7">
      <c r="A1417" s="130">
        <v>45966</v>
      </c>
      <c r="B1417" s="11">
        <v>46014</v>
      </c>
      <c r="C1417" s="325">
        <f>170+C1409</f>
        <v>360</v>
      </c>
      <c r="D1417" s="325"/>
      <c r="E1417" s="10">
        <f>170+E1409</f>
        <v>390</v>
      </c>
      <c r="F1417" s="76"/>
      <c r="G1417" s="34"/>
      <c r="H1417" s="114"/>
      <c r="XEZ1417" s="6"/>
    </row>
    <row r="1418" spans="1:8 16380:16380" customFormat="1" ht="57.75" customHeight="1" x14ac:dyDescent="0.7">
      <c r="A1418" s="327" t="s">
        <v>629</v>
      </c>
      <c r="B1418" s="328"/>
      <c r="C1418" s="328"/>
      <c r="D1418" s="328"/>
      <c r="E1418" s="328"/>
      <c r="F1418" s="76"/>
      <c r="G1418" s="34"/>
      <c r="H1418" s="114"/>
      <c r="XEZ1418" s="6"/>
    </row>
    <row r="1419" spans="1:8 16380:16380" customFormat="1" ht="57.75" customHeight="1" x14ac:dyDescent="0.7">
      <c r="A1419" s="130">
        <v>45966</v>
      </c>
      <c r="B1419" s="11">
        <v>46014</v>
      </c>
      <c r="C1419" s="325">
        <f>200+C1409</f>
        <v>390</v>
      </c>
      <c r="D1419" s="325"/>
      <c r="E1419" s="10">
        <f>200+E1409</f>
        <v>420</v>
      </c>
      <c r="F1419" s="76"/>
      <c r="G1419" s="34"/>
      <c r="H1419" s="114"/>
      <c r="XEZ1419" s="6"/>
    </row>
    <row r="1420" spans="1:8 16380:16380" customFormat="1" ht="111.75" customHeight="1" x14ac:dyDescent="0.7">
      <c r="A1420" s="333" t="s">
        <v>539</v>
      </c>
      <c r="B1420" s="334"/>
      <c r="C1420" s="334"/>
      <c r="D1420" s="334"/>
      <c r="E1420" s="334"/>
      <c r="F1420" s="334"/>
      <c r="G1420" s="19" t="s">
        <v>15</v>
      </c>
      <c r="H1420" s="114"/>
      <c r="XEZ1420" s="6"/>
    </row>
    <row r="1421" spans="1:8 16380:16380" customFormat="1" ht="57.75" customHeight="1" x14ac:dyDescent="0.7">
      <c r="A1421" s="386" t="s">
        <v>630</v>
      </c>
      <c r="B1421" s="387"/>
      <c r="C1421" s="387"/>
      <c r="D1421" s="387"/>
      <c r="E1421" s="387"/>
      <c r="F1421" s="387"/>
      <c r="G1421" s="388"/>
      <c r="H1421" s="114"/>
      <c r="XEZ1421" s="6"/>
    </row>
    <row r="1422" spans="1:8 16380:16380" customFormat="1" ht="57.75" customHeight="1" x14ac:dyDescent="0.7">
      <c r="A1422" s="402" t="s">
        <v>106</v>
      </c>
      <c r="B1422" s="403"/>
      <c r="C1422" s="403"/>
      <c r="D1422" s="403"/>
      <c r="E1422" s="403"/>
      <c r="F1422" s="372" t="s">
        <v>493</v>
      </c>
      <c r="G1422" s="379"/>
      <c r="H1422" s="114"/>
      <c r="XEZ1422" s="6"/>
    </row>
    <row r="1423" spans="1:8 16380:16380" customFormat="1" ht="57.75" customHeight="1" x14ac:dyDescent="0.7">
      <c r="A1423" s="327" t="s">
        <v>108</v>
      </c>
      <c r="B1423" s="328"/>
      <c r="C1423" s="328"/>
      <c r="D1423" s="328"/>
      <c r="E1423" s="328"/>
      <c r="F1423" s="372"/>
      <c r="G1423" s="379"/>
      <c r="H1423" s="114"/>
      <c r="XEZ1423" s="6"/>
    </row>
    <row r="1424" spans="1:8 16380:16380" customFormat="1" ht="57.75" customHeight="1" x14ac:dyDescent="0.7">
      <c r="A1424" s="130">
        <v>45966</v>
      </c>
      <c r="B1424" s="11">
        <v>46014</v>
      </c>
      <c r="C1424" s="325">
        <v>190</v>
      </c>
      <c r="D1424" s="325"/>
      <c r="E1424" s="60" t="s">
        <v>13</v>
      </c>
      <c r="F1424" s="76"/>
      <c r="G1424" s="34"/>
      <c r="H1424" s="114"/>
      <c r="XEZ1424" s="6"/>
    </row>
    <row r="1425" spans="1:8 16380:16380" customFormat="1" ht="57.75" customHeight="1" x14ac:dyDescent="0.7">
      <c r="A1425" s="327" t="s">
        <v>540</v>
      </c>
      <c r="B1425" s="328"/>
      <c r="C1425" s="328"/>
      <c r="D1425" s="328"/>
      <c r="E1425" s="328"/>
      <c r="F1425" s="372" t="s">
        <v>636</v>
      </c>
      <c r="G1425" s="379"/>
      <c r="H1425" s="114"/>
      <c r="XEZ1425" s="6"/>
    </row>
    <row r="1426" spans="1:8 16380:16380" customFormat="1" ht="57.75" customHeight="1" x14ac:dyDescent="0.7">
      <c r="A1426" s="130">
        <v>45966</v>
      </c>
      <c r="B1426" s="11">
        <v>46014</v>
      </c>
      <c r="C1426" s="325">
        <v>205</v>
      </c>
      <c r="D1426" s="325"/>
      <c r="E1426" s="60" t="s">
        <v>13</v>
      </c>
      <c r="F1426" s="372"/>
      <c r="G1426" s="379"/>
      <c r="H1426" s="114"/>
      <c r="XEZ1426" s="6"/>
    </row>
    <row r="1427" spans="1:8 16380:16380" customFormat="1" ht="57.75" customHeight="1" x14ac:dyDescent="0.7">
      <c r="A1427" s="327" t="s">
        <v>331</v>
      </c>
      <c r="B1427" s="328"/>
      <c r="C1427" s="328"/>
      <c r="D1427" s="328"/>
      <c r="E1427" s="328"/>
      <c r="F1427" s="372"/>
      <c r="G1427" s="379"/>
      <c r="H1427" s="114"/>
      <c r="XEZ1427" s="6"/>
    </row>
    <row r="1428" spans="1:8 16380:16380" customFormat="1" ht="57.75" customHeight="1" x14ac:dyDescent="0.7">
      <c r="A1428" s="130">
        <v>45966</v>
      </c>
      <c r="B1428" s="11">
        <v>46014</v>
      </c>
      <c r="C1428" s="325">
        <v>220</v>
      </c>
      <c r="D1428" s="325"/>
      <c r="E1428" s="60" t="s">
        <v>13</v>
      </c>
      <c r="F1428" s="372"/>
      <c r="G1428" s="379"/>
      <c r="H1428" s="114"/>
      <c r="XEZ1428" s="6"/>
    </row>
    <row r="1429" spans="1:8 16380:16380" customFormat="1" ht="57.75" customHeight="1" x14ac:dyDescent="0.7">
      <c r="A1429" s="327" t="s">
        <v>400</v>
      </c>
      <c r="B1429" s="328"/>
      <c r="C1429" s="328"/>
      <c r="D1429" s="328"/>
      <c r="E1429" s="328"/>
      <c r="F1429" s="76"/>
      <c r="G1429" s="34"/>
      <c r="H1429" s="114"/>
      <c r="XEZ1429" s="6"/>
    </row>
    <row r="1430" spans="1:8 16380:16380" customFormat="1" ht="57.75" customHeight="1" x14ac:dyDescent="0.7">
      <c r="A1430" s="130">
        <v>45966</v>
      </c>
      <c r="B1430" s="11">
        <v>46014</v>
      </c>
      <c r="C1430" s="325">
        <v>250</v>
      </c>
      <c r="D1430" s="325"/>
      <c r="E1430" s="10">
        <v>280</v>
      </c>
      <c r="F1430" s="76"/>
      <c r="G1430" s="34"/>
      <c r="H1430" s="114"/>
      <c r="XEZ1430" s="6"/>
    </row>
    <row r="1431" spans="1:8 16380:16380" customFormat="1" ht="57.75" customHeight="1" x14ac:dyDescent="0.7">
      <c r="A1431" s="327" t="s">
        <v>456</v>
      </c>
      <c r="B1431" s="328"/>
      <c r="C1431" s="328"/>
      <c r="D1431" s="328"/>
      <c r="E1431" s="352"/>
      <c r="F1431" s="436" t="s">
        <v>543</v>
      </c>
      <c r="G1431" s="437"/>
      <c r="H1431" s="114"/>
      <c r="XEZ1431" s="6"/>
    </row>
    <row r="1432" spans="1:8 16380:16380" customFormat="1" ht="57.75" customHeight="1" x14ac:dyDescent="0.7">
      <c r="A1432" s="130">
        <v>45966</v>
      </c>
      <c r="B1432" s="11">
        <v>46014</v>
      </c>
      <c r="C1432" s="325">
        <v>260</v>
      </c>
      <c r="D1432" s="325"/>
      <c r="E1432" s="10">
        <v>290</v>
      </c>
      <c r="F1432" s="436"/>
      <c r="G1432" s="437"/>
      <c r="H1432" s="114"/>
      <c r="XEZ1432" s="6"/>
    </row>
    <row r="1433" spans="1:8 16380:16380" customFormat="1" ht="57.75" customHeight="1" x14ac:dyDescent="0.7">
      <c r="A1433" s="327" t="s">
        <v>541</v>
      </c>
      <c r="B1433" s="328"/>
      <c r="C1433" s="328"/>
      <c r="D1433" s="328"/>
      <c r="E1433" s="328"/>
      <c r="F1433" s="96"/>
      <c r="G1433" s="97"/>
      <c r="H1433" s="114"/>
      <c r="XEZ1433" s="6"/>
    </row>
    <row r="1434" spans="1:8 16380:16380" customFormat="1" ht="57.75" customHeight="1" x14ac:dyDescent="0.7">
      <c r="A1434" s="130">
        <v>45966</v>
      </c>
      <c r="B1434" s="11">
        <v>46014</v>
      </c>
      <c r="C1434" s="325">
        <v>270</v>
      </c>
      <c r="D1434" s="325"/>
      <c r="E1434" s="10">
        <v>300</v>
      </c>
      <c r="F1434" s="96"/>
      <c r="G1434" s="97"/>
      <c r="H1434" s="114"/>
      <c r="XEZ1434" s="6"/>
    </row>
    <row r="1435" spans="1:8 16380:16380" customFormat="1" ht="57.75" customHeight="1" x14ac:dyDescent="0.7">
      <c r="A1435" s="327" t="s">
        <v>542</v>
      </c>
      <c r="B1435" s="328"/>
      <c r="C1435" s="328"/>
      <c r="D1435" s="328"/>
      <c r="E1435" s="328"/>
      <c r="F1435" s="76"/>
      <c r="G1435" s="34"/>
      <c r="H1435" s="114"/>
      <c r="XEZ1435" s="6"/>
    </row>
    <row r="1436" spans="1:8 16380:16380" customFormat="1" ht="57.75" customHeight="1" x14ac:dyDescent="0.7">
      <c r="A1436" s="130">
        <v>45966</v>
      </c>
      <c r="B1436" s="11">
        <v>46014</v>
      </c>
      <c r="C1436" s="325">
        <v>310</v>
      </c>
      <c r="D1436" s="325"/>
      <c r="E1436" s="10">
        <v>340</v>
      </c>
      <c r="F1436" s="76"/>
      <c r="G1436" s="34"/>
      <c r="H1436" s="114"/>
      <c r="XEZ1436" s="6"/>
    </row>
    <row r="1437" spans="1:8 16380:16380" customFormat="1" ht="120.75" customHeight="1" x14ac:dyDescent="0.7">
      <c r="A1437" s="333" t="s">
        <v>270</v>
      </c>
      <c r="B1437" s="334"/>
      <c r="C1437" s="334"/>
      <c r="D1437" s="334"/>
      <c r="E1437" s="334"/>
      <c r="F1437" s="334"/>
      <c r="G1437" s="19" t="s">
        <v>15</v>
      </c>
      <c r="H1437" s="114"/>
      <c r="XEZ1437" s="6"/>
    </row>
    <row r="1438" spans="1:8 16380:16380" customFormat="1" ht="57.75" customHeight="1" x14ac:dyDescent="0.7">
      <c r="A1438" s="386" t="s">
        <v>272</v>
      </c>
      <c r="B1438" s="387"/>
      <c r="C1438" s="387"/>
      <c r="D1438" s="387"/>
      <c r="E1438" s="387"/>
      <c r="F1438" s="387"/>
      <c r="G1438" s="388"/>
      <c r="H1438" s="114"/>
      <c r="XEZ1438" s="6"/>
    </row>
    <row r="1439" spans="1:8 16380:16380" customFormat="1" ht="57.75" customHeight="1" x14ac:dyDescent="0.7">
      <c r="A1439" s="402" t="s">
        <v>8</v>
      </c>
      <c r="B1439" s="403"/>
      <c r="C1439" s="403"/>
      <c r="D1439" s="403"/>
      <c r="E1439" s="403"/>
      <c r="F1439" s="374" t="s">
        <v>547</v>
      </c>
      <c r="G1439" s="373"/>
      <c r="H1439" s="114"/>
      <c r="XEZ1439" s="6"/>
    </row>
    <row r="1440" spans="1:8 16380:16380" customFormat="1" ht="57.75" customHeight="1" x14ac:dyDescent="0.7">
      <c r="A1440" s="327" t="s">
        <v>206</v>
      </c>
      <c r="B1440" s="328"/>
      <c r="C1440" s="328"/>
      <c r="D1440" s="328"/>
      <c r="E1440" s="328"/>
      <c r="F1440" s="374"/>
      <c r="G1440" s="373"/>
      <c r="H1440" s="114"/>
      <c r="XEZ1440" s="6"/>
    </row>
    <row r="1441" spans="1:8 16380:16380" customFormat="1" ht="57.75" customHeight="1" x14ac:dyDescent="0.7">
      <c r="A1441" s="130">
        <v>45770</v>
      </c>
      <c r="B1441" s="11">
        <v>45778</v>
      </c>
      <c r="C1441" s="10">
        <v>80</v>
      </c>
      <c r="D1441" s="10">
        <v>90</v>
      </c>
      <c r="E1441" s="10">
        <v>130</v>
      </c>
      <c r="F1441" s="157"/>
      <c r="G1441" s="158"/>
      <c r="H1441" s="114"/>
      <c r="XEZ1441" s="6"/>
    </row>
    <row r="1442" spans="1:8 16380:16380" customFormat="1" ht="116.25" customHeight="1" x14ac:dyDescent="0.7">
      <c r="A1442" s="333" t="s">
        <v>271</v>
      </c>
      <c r="B1442" s="334"/>
      <c r="C1442" s="334"/>
      <c r="D1442" s="334"/>
      <c r="E1442" s="334"/>
      <c r="F1442" s="334"/>
      <c r="G1442" s="19" t="s">
        <v>15</v>
      </c>
      <c r="H1442" s="114"/>
      <c r="XEZ1442" s="6"/>
    </row>
    <row r="1443" spans="1:8 16380:16380" customFormat="1" ht="57.75" customHeight="1" x14ac:dyDescent="0.7">
      <c r="A1443" s="386" t="s">
        <v>548</v>
      </c>
      <c r="B1443" s="387"/>
      <c r="C1443" s="387"/>
      <c r="D1443" s="387"/>
      <c r="E1443" s="387"/>
      <c r="F1443" s="387"/>
      <c r="G1443" s="388"/>
      <c r="H1443" s="114"/>
      <c r="XEZ1443" s="6"/>
    </row>
    <row r="1444" spans="1:8 16380:16380" customFormat="1" ht="57.75" customHeight="1" x14ac:dyDescent="0.7">
      <c r="A1444" s="402" t="s">
        <v>8</v>
      </c>
      <c r="B1444" s="403"/>
      <c r="C1444" s="403"/>
      <c r="D1444" s="403"/>
      <c r="E1444" s="403"/>
      <c r="F1444" s="438" t="s">
        <v>427</v>
      </c>
      <c r="G1444" s="439"/>
      <c r="H1444" s="114"/>
      <c r="XEZ1444" s="6"/>
    </row>
    <row r="1445" spans="1:8 16380:16380" customFormat="1" ht="57.75" customHeight="1" x14ac:dyDescent="0.7">
      <c r="A1445" s="327" t="s">
        <v>155</v>
      </c>
      <c r="B1445" s="328"/>
      <c r="C1445" s="328"/>
      <c r="D1445" s="328"/>
      <c r="E1445" s="328"/>
      <c r="F1445" s="438"/>
      <c r="G1445" s="439"/>
      <c r="H1445" s="114"/>
      <c r="XEZ1445" s="6"/>
    </row>
    <row r="1446" spans="1:8 16380:16380" customFormat="1" ht="48.75" customHeight="1" x14ac:dyDescent="0.7">
      <c r="A1446" s="130">
        <v>45770</v>
      </c>
      <c r="B1446" s="11">
        <v>45778</v>
      </c>
      <c r="C1446" s="10">
        <v>155</v>
      </c>
      <c r="D1446" s="10">
        <v>180</v>
      </c>
      <c r="E1446" s="10">
        <v>265</v>
      </c>
      <c r="F1446" s="166"/>
      <c r="G1446" s="167"/>
      <c r="H1446" s="114"/>
      <c r="XEZ1446" s="6"/>
    </row>
    <row r="1447" spans="1:8 16380:16380" customFormat="1" ht="57.75" customHeight="1" x14ac:dyDescent="0.7">
      <c r="A1447" s="327" t="s">
        <v>273</v>
      </c>
      <c r="B1447" s="328"/>
      <c r="C1447" s="328"/>
      <c r="D1447" s="328"/>
      <c r="E1447" s="328"/>
      <c r="F1447" s="374" t="s">
        <v>547</v>
      </c>
      <c r="G1447" s="373"/>
      <c r="H1447" s="114"/>
      <c r="XEZ1447" s="6"/>
    </row>
    <row r="1448" spans="1:8 16380:16380" customFormat="1" ht="54.75" customHeight="1" x14ac:dyDescent="0.7">
      <c r="A1448" s="130">
        <v>45770</v>
      </c>
      <c r="B1448" s="11">
        <v>45778</v>
      </c>
      <c r="C1448" s="10">
        <f>50+C1446</f>
        <v>205</v>
      </c>
      <c r="D1448" s="10">
        <f>50+D1446</f>
        <v>230</v>
      </c>
      <c r="E1448" s="10">
        <f>50+E1446</f>
        <v>315</v>
      </c>
      <c r="F1448" s="57"/>
      <c r="G1448" s="17"/>
      <c r="H1448" s="114"/>
      <c r="XEZ1448" s="6"/>
    </row>
    <row r="1449" spans="1:8 16380:16380" customFormat="1" ht="114.75" customHeight="1" x14ac:dyDescent="0.7">
      <c r="A1449" s="333" t="s">
        <v>274</v>
      </c>
      <c r="B1449" s="334"/>
      <c r="C1449" s="334"/>
      <c r="D1449" s="334"/>
      <c r="E1449" s="334"/>
      <c r="F1449" s="334"/>
      <c r="G1449" s="19" t="s">
        <v>16</v>
      </c>
      <c r="H1449" s="114"/>
      <c r="XEZ1449" s="6"/>
    </row>
    <row r="1450" spans="1:8 16380:16380" customFormat="1" ht="57.75" customHeight="1" x14ac:dyDescent="0.7">
      <c r="A1450" s="386" t="s">
        <v>406</v>
      </c>
      <c r="B1450" s="387"/>
      <c r="C1450" s="387"/>
      <c r="D1450" s="387"/>
      <c r="E1450" s="387"/>
      <c r="F1450" s="197"/>
      <c r="G1450" s="29"/>
      <c r="H1450" s="114"/>
      <c r="XEZ1450" s="6"/>
    </row>
    <row r="1451" spans="1:8 16380:16380" customFormat="1" ht="57.75" customHeight="1" x14ac:dyDescent="0.7">
      <c r="A1451" s="402" t="s">
        <v>106</v>
      </c>
      <c r="B1451" s="403"/>
      <c r="C1451" s="403"/>
      <c r="D1451" s="403"/>
      <c r="E1451" s="403"/>
      <c r="F1451" s="63"/>
      <c r="G1451" s="35"/>
      <c r="H1451" s="114"/>
      <c r="XEZ1451" s="6"/>
    </row>
    <row r="1452" spans="1:8 16380:16380" customFormat="1" ht="57.75" customHeight="1" x14ac:dyDescent="0.7">
      <c r="A1452" s="327" t="s">
        <v>153</v>
      </c>
      <c r="B1452" s="328"/>
      <c r="C1452" s="328"/>
      <c r="D1452" s="328"/>
      <c r="E1452" s="328"/>
      <c r="F1452" s="63"/>
      <c r="G1452" s="35"/>
      <c r="H1452" s="114"/>
      <c r="XEZ1452" s="6"/>
    </row>
    <row r="1453" spans="1:8 16380:16380" customFormat="1" ht="46.5" x14ac:dyDescent="0.7">
      <c r="A1453" s="130"/>
      <c r="B1453" s="11"/>
      <c r="C1453" s="10"/>
      <c r="D1453" s="10"/>
      <c r="E1453" s="10"/>
      <c r="F1453" s="63"/>
      <c r="G1453" s="35"/>
      <c r="H1453" s="114"/>
      <c r="XEZ1453" s="6"/>
    </row>
    <row r="1454" spans="1:8 16380:16380" customFormat="1" ht="57.75" customHeight="1" x14ac:dyDescent="0.7">
      <c r="A1454" s="327" t="s">
        <v>227</v>
      </c>
      <c r="B1454" s="328"/>
      <c r="C1454" s="328"/>
      <c r="D1454" s="328"/>
      <c r="E1454" s="328"/>
      <c r="F1454" s="63"/>
      <c r="G1454" s="35"/>
      <c r="H1454" s="114"/>
      <c r="XEZ1454" s="6"/>
    </row>
    <row r="1455" spans="1:8 16380:16380" customFormat="1" ht="54.75" customHeight="1" x14ac:dyDescent="0.7">
      <c r="A1455" s="139">
        <v>45108</v>
      </c>
      <c r="B1455" s="192">
        <v>45200</v>
      </c>
      <c r="C1455" s="193">
        <f>8+C1453</f>
        <v>8</v>
      </c>
      <c r="D1455" s="193">
        <f>16+D1453</f>
        <v>16</v>
      </c>
      <c r="E1455" s="193">
        <f>24+E1453</f>
        <v>24</v>
      </c>
      <c r="F1455" s="63"/>
      <c r="G1455" s="35"/>
      <c r="H1455" s="114"/>
      <c r="XEZ1455" s="6"/>
    </row>
    <row r="1456" spans="1:8 16380:16380" customFormat="1" ht="57.75" customHeight="1" x14ac:dyDescent="0.7">
      <c r="A1456" s="402" t="s">
        <v>8</v>
      </c>
      <c r="B1456" s="403"/>
      <c r="C1456" s="403"/>
      <c r="D1456" s="403"/>
      <c r="E1456" s="403"/>
      <c r="F1456" s="63"/>
      <c r="G1456" s="35"/>
      <c r="H1456" s="114"/>
      <c r="XEZ1456" s="6"/>
    </row>
    <row r="1457" spans="1:8 16380:16380" customFormat="1" ht="57.75" customHeight="1" x14ac:dyDescent="0.7">
      <c r="A1457" s="327" t="s">
        <v>153</v>
      </c>
      <c r="B1457" s="328"/>
      <c r="C1457" s="328"/>
      <c r="D1457" s="328"/>
      <c r="E1457" s="328"/>
      <c r="F1457" s="63"/>
      <c r="G1457" s="35"/>
      <c r="H1457" s="114"/>
      <c r="XEZ1457" s="6"/>
    </row>
    <row r="1458" spans="1:8 16380:16380" customFormat="1" ht="57.75" customHeight="1" x14ac:dyDescent="0.7">
      <c r="A1458" s="139">
        <v>45108</v>
      </c>
      <c r="B1458" s="192">
        <v>45200</v>
      </c>
      <c r="C1458" s="193">
        <f>45+32</f>
        <v>77</v>
      </c>
      <c r="D1458" s="193">
        <v>90</v>
      </c>
      <c r="E1458" s="193">
        <f>43*3</f>
        <v>129</v>
      </c>
      <c r="F1458" s="63"/>
      <c r="G1458" s="35"/>
      <c r="H1458" s="114"/>
      <c r="XEZ1458" s="6"/>
    </row>
    <row r="1459" spans="1:8 16380:16380" customFormat="1" ht="57.75" customHeight="1" x14ac:dyDescent="0.7">
      <c r="A1459" s="327" t="s">
        <v>227</v>
      </c>
      <c r="B1459" s="328"/>
      <c r="C1459" s="328"/>
      <c r="D1459" s="328"/>
      <c r="E1459" s="328"/>
      <c r="F1459" s="63"/>
      <c r="G1459" s="35"/>
      <c r="H1459" s="114"/>
      <c r="XEZ1459" s="6"/>
    </row>
    <row r="1460" spans="1:8 16380:16380" customFormat="1" ht="57.75" customHeight="1" x14ac:dyDescent="0.7">
      <c r="A1460" s="139">
        <v>45108</v>
      </c>
      <c r="B1460" s="192">
        <v>45200</v>
      </c>
      <c r="C1460" s="193">
        <f>8+C1458</f>
        <v>85</v>
      </c>
      <c r="D1460" s="193">
        <f>16+D1458</f>
        <v>106</v>
      </c>
      <c r="E1460" s="193">
        <f>24+E1458</f>
        <v>153</v>
      </c>
      <c r="F1460" s="63"/>
      <c r="G1460" s="35"/>
      <c r="H1460" s="114"/>
      <c r="XEZ1460" s="6"/>
    </row>
    <row r="1461" spans="1:8 16380:16380" customFormat="1" ht="57.75" customHeight="1" x14ac:dyDescent="0.7">
      <c r="A1461" s="386" t="s">
        <v>423</v>
      </c>
      <c r="B1461" s="387"/>
      <c r="C1461" s="387"/>
      <c r="D1461" s="387"/>
      <c r="E1461" s="387"/>
      <c r="F1461" s="67"/>
      <c r="G1461" s="29"/>
      <c r="H1461" s="114"/>
      <c r="XEZ1461" s="6"/>
    </row>
    <row r="1462" spans="1:8 16380:16380" customFormat="1" ht="57.75" customHeight="1" x14ac:dyDescent="0.7">
      <c r="A1462" s="402" t="s">
        <v>8</v>
      </c>
      <c r="B1462" s="403"/>
      <c r="C1462" s="403"/>
      <c r="D1462" s="403"/>
      <c r="E1462" s="446"/>
      <c r="F1462" s="63"/>
      <c r="G1462" s="35"/>
      <c r="H1462" s="114"/>
      <c r="XEZ1462" s="6"/>
    </row>
    <row r="1463" spans="1:8 16380:16380" customFormat="1" ht="57.75" customHeight="1" x14ac:dyDescent="0.7">
      <c r="A1463" s="327" t="s">
        <v>153</v>
      </c>
      <c r="B1463" s="328"/>
      <c r="C1463" s="328"/>
      <c r="D1463" s="328"/>
      <c r="E1463" s="352"/>
      <c r="F1463" s="63"/>
      <c r="G1463" s="35"/>
      <c r="H1463" s="114"/>
      <c r="XEZ1463" s="6"/>
    </row>
    <row r="1464" spans="1:8 16380:16380" customFormat="1" ht="45.75" customHeight="1" x14ac:dyDescent="0.7">
      <c r="A1464" s="139">
        <v>45108</v>
      </c>
      <c r="B1464" s="192">
        <v>45200</v>
      </c>
      <c r="C1464" s="193">
        <f>26+37</f>
        <v>63</v>
      </c>
      <c r="D1464" s="193">
        <f>37*2</f>
        <v>74</v>
      </c>
      <c r="E1464" s="193">
        <f>35*3</f>
        <v>105</v>
      </c>
      <c r="F1464" s="63"/>
      <c r="G1464" s="35"/>
      <c r="H1464" s="114"/>
      <c r="XEZ1464" s="6"/>
    </row>
    <row r="1465" spans="1:8 16380:16380" customFormat="1" ht="57.75" customHeight="1" x14ac:dyDescent="0.7">
      <c r="A1465" s="327" t="s">
        <v>227</v>
      </c>
      <c r="B1465" s="328"/>
      <c r="C1465" s="328"/>
      <c r="D1465" s="328"/>
      <c r="E1465" s="352"/>
      <c r="F1465" s="63"/>
      <c r="G1465" s="35"/>
      <c r="H1465" s="114"/>
      <c r="XEZ1465" s="6"/>
    </row>
    <row r="1466" spans="1:8 16380:16380" customFormat="1" ht="45.75" customHeight="1" x14ac:dyDescent="0.7">
      <c r="A1466" s="139">
        <v>45108</v>
      </c>
      <c r="B1466" s="192">
        <v>45200</v>
      </c>
      <c r="C1466" s="193">
        <f>8+C1464</f>
        <v>71</v>
      </c>
      <c r="D1466" s="193">
        <f>16+D1464</f>
        <v>90</v>
      </c>
      <c r="E1466" s="193">
        <f>24+E1464</f>
        <v>129</v>
      </c>
      <c r="F1466" s="63"/>
      <c r="G1466" s="35"/>
      <c r="H1466" s="114"/>
      <c r="XEZ1466" s="6"/>
    </row>
    <row r="1467" spans="1:8 16380:16380" customFormat="1" ht="114" customHeight="1" x14ac:dyDescent="0.7">
      <c r="A1467" s="333" t="s">
        <v>594</v>
      </c>
      <c r="B1467" s="334"/>
      <c r="C1467" s="334"/>
      <c r="D1467" s="334"/>
      <c r="E1467" s="334"/>
      <c r="F1467" s="334"/>
      <c r="G1467" s="19" t="s">
        <v>16</v>
      </c>
      <c r="H1467" s="114"/>
      <c r="XEZ1467" s="6"/>
    </row>
    <row r="1468" spans="1:8 16380:16380" customFormat="1" ht="57.75" customHeight="1" x14ac:dyDescent="0.7">
      <c r="A1468" s="386" t="s">
        <v>325</v>
      </c>
      <c r="B1468" s="387"/>
      <c r="C1468" s="387"/>
      <c r="D1468" s="387"/>
      <c r="E1468" s="387"/>
      <c r="F1468" s="557" t="s">
        <v>549</v>
      </c>
      <c r="G1468" s="558"/>
      <c r="H1468" s="114"/>
      <c r="XEZ1468" s="6"/>
    </row>
    <row r="1469" spans="1:8 16380:16380" customFormat="1" ht="57.75" customHeight="1" x14ac:dyDescent="0.7">
      <c r="A1469" s="402" t="s">
        <v>8</v>
      </c>
      <c r="B1469" s="403"/>
      <c r="C1469" s="403"/>
      <c r="D1469" s="403"/>
      <c r="E1469" s="403"/>
      <c r="F1469" s="557"/>
      <c r="G1469" s="558"/>
      <c r="H1469" s="114"/>
      <c r="XEZ1469" s="6"/>
    </row>
    <row r="1470" spans="1:8 16380:16380" customFormat="1" ht="57.75" customHeight="1" x14ac:dyDescent="0.7">
      <c r="A1470" s="327" t="s">
        <v>77</v>
      </c>
      <c r="B1470" s="328"/>
      <c r="C1470" s="328"/>
      <c r="D1470" s="328"/>
      <c r="E1470" s="328"/>
      <c r="F1470" s="93"/>
      <c r="G1470" s="94"/>
      <c r="H1470" s="114"/>
      <c r="XEZ1470" s="6"/>
    </row>
    <row r="1471" spans="1:8 16380:16380" customFormat="1" ht="48.75" customHeight="1" x14ac:dyDescent="0.7">
      <c r="A1471" s="130">
        <v>45809</v>
      </c>
      <c r="B1471" s="11">
        <v>45962</v>
      </c>
      <c r="C1471" s="198">
        <v>60</v>
      </c>
      <c r="D1471" s="198">
        <v>65</v>
      </c>
      <c r="E1471" s="198">
        <v>100</v>
      </c>
      <c r="F1471" s="93"/>
      <c r="G1471" s="94"/>
      <c r="H1471" s="114"/>
      <c r="XEZ1471" s="6"/>
    </row>
    <row r="1472" spans="1:8 16380:16380" customFormat="1" ht="48.75" customHeight="1" x14ac:dyDescent="0.7">
      <c r="A1472" s="327" t="s">
        <v>595</v>
      </c>
      <c r="B1472" s="328"/>
      <c r="C1472" s="328"/>
      <c r="D1472" s="328"/>
      <c r="E1472" s="328"/>
      <c r="F1472" s="93"/>
      <c r="G1472" s="94"/>
      <c r="H1472" s="114"/>
      <c r="XEZ1472" s="6"/>
    </row>
    <row r="1473" spans="1:8 16380:16380" customFormat="1" ht="48.75" customHeight="1" x14ac:dyDescent="0.7">
      <c r="A1473" s="130">
        <v>45768</v>
      </c>
      <c r="B1473" s="11">
        <v>45778</v>
      </c>
      <c r="C1473" s="198">
        <f>10+C1471</f>
        <v>70</v>
      </c>
      <c r="D1473" s="198">
        <f>10+D1471</f>
        <v>75</v>
      </c>
      <c r="E1473" s="198">
        <f>10+E1471</f>
        <v>110</v>
      </c>
      <c r="F1473" s="93"/>
      <c r="G1473" s="94"/>
      <c r="H1473" s="114"/>
      <c r="XEZ1473" s="6"/>
    </row>
    <row r="1474" spans="1:8 16380:16380" customFormat="1" ht="114.75" customHeight="1" x14ac:dyDescent="0.7">
      <c r="A1474" s="333" t="s">
        <v>596</v>
      </c>
      <c r="B1474" s="334"/>
      <c r="C1474" s="334"/>
      <c r="D1474" s="334"/>
      <c r="E1474" s="334"/>
      <c r="F1474" s="334"/>
      <c r="G1474" s="19" t="s">
        <v>16</v>
      </c>
      <c r="H1474" s="114"/>
      <c r="XEZ1474" s="6"/>
    </row>
    <row r="1475" spans="1:8 16380:16380" customFormat="1" ht="57" customHeight="1" x14ac:dyDescent="0.7">
      <c r="A1475" s="386" t="s">
        <v>325</v>
      </c>
      <c r="B1475" s="387"/>
      <c r="C1475" s="387"/>
      <c r="D1475" s="387"/>
      <c r="E1475" s="387"/>
      <c r="F1475" s="557" t="s">
        <v>549</v>
      </c>
      <c r="G1475" s="558"/>
      <c r="H1475" s="114"/>
      <c r="XEZ1475" s="6"/>
    </row>
    <row r="1476" spans="1:8 16380:16380" customFormat="1" ht="62.25" customHeight="1" x14ac:dyDescent="0.7">
      <c r="A1476" s="402" t="s">
        <v>8</v>
      </c>
      <c r="B1476" s="403"/>
      <c r="C1476" s="403"/>
      <c r="D1476" s="403"/>
      <c r="E1476" s="403"/>
      <c r="F1476" s="557"/>
      <c r="G1476" s="558"/>
      <c r="H1476" s="114"/>
      <c r="XEZ1476" s="6"/>
    </row>
    <row r="1477" spans="1:8 16380:16380" customFormat="1" ht="48.75" customHeight="1" x14ac:dyDescent="0.7">
      <c r="A1477" s="327" t="s">
        <v>77</v>
      </c>
      <c r="B1477" s="328"/>
      <c r="C1477" s="328"/>
      <c r="D1477" s="328"/>
      <c r="E1477" s="328"/>
      <c r="F1477" s="93"/>
      <c r="G1477" s="94"/>
      <c r="H1477" s="114"/>
      <c r="XEZ1477" s="6"/>
    </row>
    <row r="1478" spans="1:8 16380:16380" customFormat="1" ht="48.75" customHeight="1" x14ac:dyDescent="0.7">
      <c r="A1478" s="130">
        <v>45809</v>
      </c>
      <c r="B1478" s="11">
        <v>45962</v>
      </c>
      <c r="C1478" s="198">
        <v>42</v>
      </c>
      <c r="D1478" s="198">
        <v>48</v>
      </c>
      <c r="E1478" s="198">
        <v>66</v>
      </c>
      <c r="F1478" s="93"/>
      <c r="G1478" s="94"/>
      <c r="H1478" s="114"/>
      <c r="XEZ1478" s="6"/>
    </row>
    <row r="1479" spans="1:8 16380:16380" customFormat="1" ht="48.75" customHeight="1" x14ac:dyDescent="0.7">
      <c r="A1479" s="327" t="s">
        <v>595</v>
      </c>
      <c r="B1479" s="328"/>
      <c r="C1479" s="328"/>
      <c r="D1479" s="328"/>
      <c r="E1479" s="328"/>
      <c r="F1479" s="93"/>
      <c r="G1479" s="94"/>
      <c r="H1479" s="114"/>
      <c r="XEZ1479" s="6"/>
    </row>
    <row r="1480" spans="1:8 16380:16380" customFormat="1" ht="48.75" customHeight="1" x14ac:dyDescent="0.7">
      <c r="A1480" s="130">
        <v>45809</v>
      </c>
      <c r="B1480" s="11">
        <v>45962</v>
      </c>
      <c r="C1480" s="198">
        <f>20+C1478</f>
        <v>62</v>
      </c>
      <c r="D1480" s="198">
        <f>20+D1478</f>
        <v>68</v>
      </c>
      <c r="E1480" s="198">
        <f>20+E1478</f>
        <v>86</v>
      </c>
      <c r="F1480" s="93"/>
      <c r="G1480" s="94"/>
      <c r="H1480" s="114"/>
      <c r="XEZ1480" s="6"/>
    </row>
    <row r="1481" spans="1:8 16380:16380" customFormat="1" ht="114.75" customHeight="1" x14ac:dyDescent="0.7">
      <c r="A1481" s="333" t="s">
        <v>275</v>
      </c>
      <c r="B1481" s="334"/>
      <c r="C1481" s="334"/>
      <c r="D1481" s="334"/>
      <c r="E1481" s="334"/>
      <c r="F1481" s="334"/>
      <c r="G1481" s="19" t="s">
        <v>16</v>
      </c>
      <c r="H1481" s="114"/>
      <c r="XEZ1481" s="6"/>
    </row>
    <row r="1482" spans="1:8 16380:16380" customFormat="1" ht="57.75" customHeight="1" x14ac:dyDescent="0.7">
      <c r="A1482" s="386" t="s">
        <v>325</v>
      </c>
      <c r="B1482" s="387"/>
      <c r="C1482" s="387"/>
      <c r="D1482" s="387"/>
      <c r="E1482" s="477"/>
      <c r="F1482" s="199"/>
      <c r="G1482" s="94"/>
      <c r="H1482" s="114"/>
      <c r="XEZ1482" s="6"/>
    </row>
    <row r="1483" spans="1:8 16380:16380" customFormat="1" ht="57.75" customHeight="1" x14ac:dyDescent="0.7">
      <c r="A1483" s="442" t="s">
        <v>8</v>
      </c>
      <c r="B1483" s="443"/>
      <c r="C1483" s="443"/>
      <c r="D1483" s="443"/>
      <c r="E1483" s="443"/>
      <c r="F1483" s="377"/>
      <c r="G1483" s="484"/>
      <c r="H1483" s="114"/>
      <c r="XEZ1483" s="6"/>
    </row>
    <row r="1484" spans="1:8 16380:16380" customFormat="1" ht="57.75" customHeight="1" x14ac:dyDescent="0.7">
      <c r="A1484" s="327" t="s">
        <v>276</v>
      </c>
      <c r="B1484" s="328"/>
      <c r="C1484" s="328"/>
      <c r="D1484" s="328"/>
      <c r="E1484" s="328"/>
      <c r="F1484" s="485"/>
      <c r="G1484" s="484"/>
      <c r="H1484" s="114"/>
      <c r="XEZ1484" s="6"/>
    </row>
    <row r="1485" spans="1:8 16380:16380" customFormat="1" ht="57.75" customHeight="1" x14ac:dyDescent="0.7">
      <c r="A1485" s="135"/>
      <c r="B1485" s="179"/>
      <c r="C1485" s="183"/>
      <c r="D1485" s="183"/>
      <c r="E1485" s="183"/>
      <c r="F1485" s="93"/>
      <c r="G1485" s="94"/>
      <c r="H1485" s="114"/>
      <c r="XEZ1485" s="6"/>
    </row>
    <row r="1486" spans="1:8 16380:16380" customFormat="1" ht="57.75" customHeight="1" x14ac:dyDescent="0.7">
      <c r="A1486" s="327" t="s">
        <v>277</v>
      </c>
      <c r="B1486" s="328"/>
      <c r="C1486" s="328"/>
      <c r="D1486" s="328"/>
      <c r="E1486" s="328"/>
      <c r="F1486" s="93"/>
      <c r="G1486" s="94"/>
      <c r="H1486" s="114"/>
      <c r="XEZ1486" s="6"/>
    </row>
    <row r="1487" spans="1:8 16380:16380" customFormat="1" ht="57.75" customHeight="1" x14ac:dyDescent="0.7">
      <c r="A1487" s="139">
        <v>45773</v>
      </c>
      <c r="B1487" s="192">
        <v>45778</v>
      </c>
      <c r="C1487" s="193">
        <f>14+C1485</f>
        <v>14</v>
      </c>
      <c r="D1487" s="193">
        <f>14+D1485</f>
        <v>14</v>
      </c>
      <c r="E1487" s="193">
        <f>14+E1485</f>
        <v>14</v>
      </c>
      <c r="F1487" s="93"/>
      <c r="G1487" s="94"/>
      <c r="H1487" s="114"/>
      <c r="XEZ1487" s="6"/>
    </row>
    <row r="1488" spans="1:8 16380:16380" customFormat="1" ht="57.75" customHeight="1" x14ac:dyDescent="0.7">
      <c r="A1488" s="327" t="s">
        <v>155</v>
      </c>
      <c r="B1488" s="328"/>
      <c r="C1488" s="328"/>
      <c r="D1488" s="328"/>
      <c r="E1488" s="328"/>
      <c r="F1488" s="93"/>
      <c r="G1488" s="94"/>
      <c r="H1488" s="114"/>
      <c r="XEZ1488" s="6"/>
    </row>
    <row r="1489" spans="1:8 16380:16380" customFormat="1" ht="57.75" customHeight="1" x14ac:dyDescent="0.7">
      <c r="A1489" s="135">
        <v>45773</v>
      </c>
      <c r="B1489" s="179">
        <v>45778</v>
      </c>
      <c r="C1489" s="193">
        <f>15+C1485</f>
        <v>15</v>
      </c>
      <c r="D1489" s="193">
        <f>15+D1485</f>
        <v>15</v>
      </c>
      <c r="E1489" s="193">
        <f>15+E1485</f>
        <v>15</v>
      </c>
      <c r="F1489" s="225"/>
      <c r="G1489" s="153"/>
      <c r="H1489" s="114"/>
      <c r="XEZ1489" s="6"/>
    </row>
    <row r="1490" spans="1:8 16380:16380" customFormat="1" ht="114" customHeight="1" x14ac:dyDescent="0.7">
      <c r="A1490" s="333" t="s">
        <v>278</v>
      </c>
      <c r="B1490" s="334"/>
      <c r="C1490" s="334"/>
      <c r="D1490" s="334"/>
      <c r="E1490" s="334"/>
      <c r="F1490" s="334"/>
      <c r="G1490" s="19" t="s">
        <v>16</v>
      </c>
      <c r="H1490" s="114"/>
      <c r="XEZ1490" s="6"/>
    </row>
    <row r="1491" spans="1:8 16380:16380" customFormat="1" ht="57.75" customHeight="1" x14ac:dyDescent="0.7">
      <c r="A1491" s="386" t="s">
        <v>272</v>
      </c>
      <c r="B1491" s="387"/>
      <c r="C1491" s="387"/>
      <c r="D1491" s="387"/>
      <c r="E1491" s="387"/>
      <c r="F1491" s="387"/>
      <c r="G1491" s="388"/>
      <c r="H1491" s="114"/>
      <c r="XEZ1491" s="6"/>
    </row>
    <row r="1492" spans="1:8 16380:16380" customFormat="1" ht="57.75" customHeight="1" x14ac:dyDescent="0.7">
      <c r="A1492" s="442" t="s">
        <v>8</v>
      </c>
      <c r="B1492" s="443"/>
      <c r="C1492" s="443"/>
      <c r="D1492" s="443"/>
      <c r="E1492" s="443"/>
      <c r="F1492" s="482" t="s">
        <v>335</v>
      </c>
      <c r="G1492" s="483"/>
      <c r="H1492" s="114"/>
      <c r="XEZ1492" s="6"/>
    </row>
    <row r="1493" spans="1:8 16380:16380" customFormat="1" ht="57.75" customHeight="1" x14ac:dyDescent="0.7">
      <c r="A1493" s="327" t="s">
        <v>134</v>
      </c>
      <c r="B1493" s="328"/>
      <c r="C1493" s="328"/>
      <c r="D1493" s="328"/>
      <c r="E1493" s="328"/>
      <c r="F1493" s="482"/>
      <c r="G1493" s="483"/>
      <c r="H1493" s="114"/>
      <c r="XEZ1493" s="6"/>
    </row>
    <row r="1494" spans="1:8 16380:16380" customFormat="1" ht="57.75" customHeight="1" x14ac:dyDescent="0.7">
      <c r="A1494" s="130"/>
      <c r="B1494" s="11"/>
      <c r="C1494" s="10"/>
      <c r="D1494" s="10"/>
      <c r="E1494" s="60"/>
      <c r="F1494" s="482"/>
      <c r="G1494" s="483"/>
      <c r="H1494" s="114"/>
      <c r="XEZ1494" s="6"/>
    </row>
    <row r="1495" spans="1:8 16380:16380" customFormat="1" ht="57.75" customHeight="1" x14ac:dyDescent="0.7">
      <c r="A1495" s="386" t="s">
        <v>334</v>
      </c>
      <c r="B1495" s="387"/>
      <c r="C1495" s="387"/>
      <c r="D1495" s="387"/>
      <c r="E1495" s="387"/>
      <c r="F1495" s="387"/>
      <c r="G1495" s="388"/>
      <c r="H1495" s="114"/>
      <c r="XEZ1495" s="6"/>
    </row>
    <row r="1496" spans="1:8 16380:16380" customFormat="1" ht="57.75" customHeight="1" x14ac:dyDescent="0.7">
      <c r="A1496" s="442" t="s">
        <v>8</v>
      </c>
      <c r="B1496" s="443"/>
      <c r="C1496" s="443"/>
      <c r="D1496" s="443"/>
      <c r="E1496" s="443"/>
      <c r="F1496" s="482" t="s">
        <v>335</v>
      </c>
      <c r="G1496" s="483"/>
      <c r="H1496" s="114"/>
      <c r="XEZ1496" s="6"/>
    </row>
    <row r="1497" spans="1:8 16380:16380" customFormat="1" ht="57.75" customHeight="1" x14ac:dyDescent="0.7">
      <c r="A1497" s="327" t="s">
        <v>279</v>
      </c>
      <c r="B1497" s="328"/>
      <c r="C1497" s="328"/>
      <c r="D1497" s="328"/>
      <c r="E1497" s="328"/>
      <c r="F1497" s="482"/>
      <c r="G1497" s="483"/>
      <c r="H1497" s="114"/>
      <c r="XEZ1497" s="6"/>
    </row>
    <row r="1498" spans="1:8 16380:16380" customFormat="1" ht="57.75" customHeight="1" x14ac:dyDescent="0.7">
      <c r="A1498" s="130"/>
      <c r="B1498" s="11"/>
      <c r="C1498" s="10"/>
      <c r="D1498" s="10"/>
      <c r="E1498" s="60"/>
      <c r="F1498" s="482"/>
      <c r="G1498" s="483"/>
      <c r="H1498" s="114"/>
      <c r="XEZ1498" s="6"/>
    </row>
    <row r="1499" spans="1:8 16380:16380" customFormat="1" ht="114" customHeight="1" x14ac:dyDescent="0.7">
      <c r="A1499" s="333" t="s">
        <v>497</v>
      </c>
      <c r="B1499" s="334"/>
      <c r="C1499" s="334"/>
      <c r="D1499" s="334"/>
      <c r="E1499" s="334"/>
      <c r="F1499" s="334"/>
      <c r="G1499" s="19" t="s">
        <v>16</v>
      </c>
      <c r="H1499" s="114"/>
      <c r="XEZ1499" s="6"/>
    </row>
    <row r="1500" spans="1:8 16380:16380" customFormat="1" ht="69" customHeight="1" x14ac:dyDescent="0.7">
      <c r="A1500" s="386" t="s">
        <v>333</v>
      </c>
      <c r="B1500" s="387"/>
      <c r="C1500" s="387"/>
      <c r="D1500" s="387"/>
      <c r="E1500" s="387"/>
      <c r="F1500" s="387"/>
      <c r="G1500" s="388"/>
      <c r="H1500" s="114"/>
      <c r="XEZ1500" s="6"/>
    </row>
    <row r="1501" spans="1:8 16380:16380" customFormat="1" ht="57.75" customHeight="1" x14ac:dyDescent="0.7">
      <c r="A1501" s="442" t="s">
        <v>12</v>
      </c>
      <c r="B1501" s="443"/>
      <c r="C1501" s="443"/>
      <c r="D1501" s="443"/>
      <c r="E1501" s="443"/>
      <c r="F1501" s="467" t="s">
        <v>500</v>
      </c>
      <c r="G1501" s="468"/>
      <c r="H1501" s="114"/>
      <c r="XEZ1501" s="6"/>
    </row>
    <row r="1502" spans="1:8 16380:16380" customFormat="1" ht="57.75" customHeight="1" x14ac:dyDescent="0.7">
      <c r="A1502" s="327" t="s">
        <v>108</v>
      </c>
      <c r="B1502" s="328"/>
      <c r="C1502" s="328"/>
      <c r="D1502" s="328"/>
      <c r="E1502" s="328"/>
      <c r="F1502" s="469"/>
      <c r="G1502" s="468"/>
      <c r="H1502" s="114"/>
      <c r="XEZ1502" s="6"/>
    </row>
    <row r="1503" spans="1:8 16380:16380" customFormat="1" ht="57.75" customHeight="1" x14ac:dyDescent="0.7">
      <c r="A1503" s="130"/>
      <c r="B1503" s="11"/>
      <c r="C1503" s="325"/>
      <c r="D1503" s="325"/>
      <c r="E1503" s="10" t="s">
        <v>71</v>
      </c>
      <c r="F1503" s="159"/>
      <c r="G1503" s="160"/>
      <c r="H1503" s="114"/>
      <c r="XEZ1503" s="6"/>
    </row>
    <row r="1504" spans="1:8 16380:16380" customFormat="1" ht="57.75" customHeight="1" x14ac:dyDescent="0.7">
      <c r="A1504" s="327" t="s">
        <v>498</v>
      </c>
      <c r="B1504" s="328"/>
      <c r="C1504" s="328"/>
      <c r="D1504" s="328"/>
      <c r="E1504" s="328"/>
      <c r="F1504" s="159"/>
      <c r="G1504" s="160"/>
      <c r="H1504" s="114"/>
      <c r="XEZ1504" s="6"/>
    </row>
    <row r="1505" spans="1:8 16380:16380" customFormat="1" ht="57.75" customHeight="1" x14ac:dyDescent="0.7">
      <c r="A1505" s="130"/>
      <c r="B1505" s="11"/>
      <c r="C1505" s="325"/>
      <c r="D1505" s="325"/>
      <c r="E1505" s="10" t="s">
        <v>71</v>
      </c>
      <c r="F1505" s="159"/>
      <c r="G1505" s="160"/>
      <c r="H1505" s="114"/>
      <c r="XEZ1505" s="6"/>
    </row>
    <row r="1506" spans="1:8 16380:16380" customFormat="1" ht="57.75" customHeight="1" x14ac:dyDescent="0.7">
      <c r="A1506" s="327" t="s">
        <v>499</v>
      </c>
      <c r="B1506" s="328"/>
      <c r="C1506" s="328"/>
      <c r="D1506" s="328"/>
      <c r="E1506" s="328"/>
      <c r="F1506" s="159"/>
      <c r="G1506" s="160"/>
      <c r="H1506" s="114"/>
      <c r="XEZ1506" s="6"/>
    </row>
    <row r="1507" spans="1:8 16380:16380" customFormat="1" ht="57.75" customHeight="1" x14ac:dyDescent="0.7">
      <c r="A1507" s="130"/>
      <c r="B1507" s="11"/>
      <c r="C1507" s="325"/>
      <c r="D1507" s="325"/>
      <c r="E1507" s="10" t="s">
        <v>71</v>
      </c>
      <c r="F1507" s="159"/>
      <c r="G1507" s="160"/>
      <c r="H1507" s="114"/>
      <c r="XEZ1507" s="6"/>
    </row>
    <row r="1508" spans="1:8 16380:16380" customFormat="1" ht="57.75" customHeight="1" x14ac:dyDescent="0.7">
      <c r="A1508" s="327" t="s">
        <v>290</v>
      </c>
      <c r="B1508" s="328"/>
      <c r="C1508" s="328"/>
      <c r="D1508" s="328"/>
      <c r="E1508" s="328"/>
      <c r="F1508" s="159"/>
      <c r="G1508" s="160"/>
      <c r="H1508" s="114"/>
      <c r="XEZ1508" s="6"/>
    </row>
    <row r="1509" spans="1:8 16380:16380" customFormat="1" ht="57.75" customHeight="1" x14ac:dyDescent="0.7">
      <c r="A1509" s="130"/>
      <c r="B1509" s="11"/>
      <c r="C1509" s="325"/>
      <c r="D1509" s="325"/>
      <c r="E1509" s="10" t="s">
        <v>71</v>
      </c>
      <c r="F1509" s="159"/>
      <c r="G1509" s="160"/>
      <c r="H1509" s="114"/>
      <c r="XEZ1509" s="6"/>
    </row>
    <row r="1510" spans="1:8 16380:16380" customFormat="1" ht="110.25" customHeight="1" x14ac:dyDescent="0.7">
      <c r="A1510" s="333" t="s">
        <v>281</v>
      </c>
      <c r="B1510" s="334"/>
      <c r="C1510" s="334"/>
      <c r="D1510" s="334"/>
      <c r="E1510" s="334"/>
      <c r="F1510" s="334"/>
      <c r="G1510" s="19" t="s">
        <v>16</v>
      </c>
      <c r="H1510" s="114"/>
      <c r="XEZ1510" s="6"/>
    </row>
    <row r="1511" spans="1:8 16380:16380" customFormat="1" ht="57.75" customHeight="1" x14ac:dyDescent="0.7">
      <c r="A1511" s="386" t="s">
        <v>282</v>
      </c>
      <c r="B1511" s="387"/>
      <c r="C1511" s="387"/>
      <c r="D1511" s="387"/>
      <c r="E1511" s="387"/>
      <c r="F1511" s="387"/>
      <c r="G1511" s="388"/>
      <c r="H1511" s="114"/>
      <c r="XEZ1511" s="6"/>
    </row>
    <row r="1512" spans="1:8 16380:16380" customFormat="1" ht="57.75" customHeight="1" x14ac:dyDescent="0.7">
      <c r="A1512" s="442" t="s">
        <v>8</v>
      </c>
      <c r="B1512" s="443"/>
      <c r="C1512" s="443"/>
      <c r="D1512" s="443"/>
      <c r="E1512" s="449"/>
      <c r="F1512" s="559"/>
      <c r="G1512" s="560"/>
      <c r="H1512" s="114"/>
      <c r="XEZ1512" s="6"/>
    </row>
    <row r="1513" spans="1:8 16380:16380" customFormat="1" ht="73.5" customHeight="1" x14ac:dyDescent="0.7">
      <c r="A1513" s="327" t="s">
        <v>194</v>
      </c>
      <c r="B1513" s="328"/>
      <c r="C1513" s="328"/>
      <c r="D1513" s="328"/>
      <c r="E1513" s="329"/>
      <c r="F1513" s="559"/>
      <c r="G1513" s="560"/>
      <c r="H1513" s="114"/>
      <c r="XEZ1513" s="6"/>
    </row>
    <row r="1514" spans="1:8 16380:16380" customFormat="1" ht="89.25" customHeight="1" x14ac:dyDescent="0.7">
      <c r="A1514" s="130"/>
      <c r="B1514" s="11"/>
      <c r="C1514" s="10"/>
      <c r="D1514" s="10"/>
      <c r="E1514" s="46"/>
      <c r="F1514" s="559"/>
      <c r="G1514" s="560"/>
      <c r="H1514" s="114"/>
      <c r="XEZ1514" s="6"/>
    </row>
    <row r="1515" spans="1:8 16380:16380" customFormat="1" ht="110.25" customHeight="1" x14ac:dyDescent="0.7">
      <c r="A1515" s="333" t="s">
        <v>569</v>
      </c>
      <c r="B1515" s="334"/>
      <c r="C1515" s="334"/>
      <c r="D1515" s="334"/>
      <c r="E1515" s="334"/>
      <c r="F1515" s="334"/>
      <c r="G1515" s="19" t="s">
        <v>566</v>
      </c>
      <c r="H1515" s="114"/>
      <c r="XEZ1515" s="6"/>
    </row>
    <row r="1516" spans="1:8 16380:16380" customFormat="1" ht="57.75" customHeight="1" x14ac:dyDescent="0.9">
      <c r="A1516" s="447" t="s">
        <v>280</v>
      </c>
      <c r="B1516" s="448"/>
      <c r="C1516" s="448"/>
      <c r="D1516" s="448"/>
      <c r="E1516" s="448"/>
      <c r="F1516" s="65"/>
      <c r="G1516" s="36"/>
      <c r="H1516" s="114"/>
      <c r="XEZ1516" s="6"/>
    </row>
    <row r="1517" spans="1:8 16380:16380" customFormat="1" ht="57.75" customHeight="1" x14ac:dyDescent="0.7">
      <c r="A1517" s="327" t="s">
        <v>213</v>
      </c>
      <c r="B1517" s="328"/>
      <c r="C1517" s="328"/>
      <c r="D1517" s="328"/>
      <c r="E1517" s="328"/>
      <c r="F1517" s="103"/>
      <c r="G1517" s="33"/>
      <c r="H1517" s="114"/>
      <c r="XEZ1517" s="6"/>
    </row>
    <row r="1518" spans="1:8 16380:16380" customFormat="1" ht="57.75" customHeight="1" x14ac:dyDescent="0.7">
      <c r="A1518" s="130"/>
      <c r="B1518" s="11"/>
      <c r="C1518" s="178"/>
      <c r="D1518" s="178"/>
      <c r="E1518" s="178"/>
      <c r="F1518" s="159"/>
      <c r="G1518" s="160"/>
      <c r="H1518" s="114"/>
      <c r="XEZ1518" s="6"/>
    </row>
    <row r="1519" spans="1:8 16380:16380" customFormat="1" ht="57.75" customHeight="1" x14ac:dyDescent="0.7">
      <c r="A1519" s="327" t="s">
        <v>112</v>
      </c>
      <c r="B1519" s="328"/>
      <c r="C1519" s="328"/>
      <c r="D1519" s="328"/>
      <c r="E1519" s="328"/>
      <c r="F1519" s="159"/>
      <c r="G1519" s="160"/>
      <c r="H1519" s="114"/>
      <c r="XEZ1519" s="6"/>
    </row>
    <row r="1520" spans="1:8 16380:16380" customFormat="1" ht="57.75" customHeight="1" x14ac:dyDescent="0.7">
      <c r="A1520" s="130"/>
      <c r="B1520" s="11"/>
      <c r="C1520" s="178"/>
      <c r="D1520" s="178"/>
      <c r="E1520" s="178"/>
      <c r="F1520" s="159"/>
      <c r="G1520" s="160"/>
      <c r="H1520" s="114"/>
      <c r="XEZ1520" s="6"/>
    </row>
    <row r="1521" spans="1:8 16380:16380" customFormat="1" ht="113.25" customHeight="1" x14ac:dyDescent="0.7">
      <c r="A1521" s="333" t="s">
        <v>415</v>
      </c>
      <c r="B1521" s="334"/>
      <c r="C1521" s="334"/>
      <c r="D1521" s="334"/>
      <c r="E1521" s="334"/>
      <c r="F1521" s="334"/>
      <c r="G1521" s="19" t="s">
        <v>16</v>
      </c>
      <c r="H1521" s="114"/>
      <c r="XEZ1521" s="6"/>
    </row>
    <row r="1522" spans="1:8 16380:16380" customFormat="1" ht="57.75" customHeight="1" x14ac:dyDescent="0.7">
      <c r="A1522" s="386" t="s">
        <v>283</v>
      </c>
      <c r="B1522" s="387"/>
      <c r="C1522" s="387"/>
      <c r="D1522" s="387"/>
      <c r="E1522" s="387"/>
      <c r="F1522" s="387"/>
      <c r="G1522" s="388"/>
      <c r="H1522" s="114"/>
      <c r="XEZ1522" s="6"/>
    </row>
    <row r="1523" spans="1:8 16380:16380" customFormat="1" ht="57.75" customHeight="1" x14ac:dyDescent="0.7">
      <c r="A1523" s="355" t="s">
        <v>416</v>
      </c>
      <c r="B1523" s="356"/>
      <c r="C1523" s="356"/>
      <c r="D1523" s="356"/>
      <c r="E1523" s="356"/>
      <c r="F1523" s="59"/>
      <c r="G1523" s="75"/>
      <c r="H1523" s="114"/>
      <c r="XEZ1523" s="6"/>
    </row>
    <row r="1524" spans="1:8 16380:16380" customFormat="1" ht="57.75" customHeight="1" x14ac:dyDescent="0.7">
      <c r="A1524" s="327" t="s">
        <v>111</v>
      </c>
      <c r="B1524" s="328"/>
      <c r="C1524" s="328"/>
      <c r="D1524" s="328"/>
      <c r="E1524" s="328"/>
      <c r="F1524" s="450"/>
      <c r="G1524" s="451"/>
      <c r="H1524" s="114"/>
      <c r="XEZ1524" s="6"/>
    </row>
    <row r="1525" spans="1:8 16380:16380" customFormat="1" ht="57.75" customHeight="1" x14ac:dyDescent="0.7">
      <c r="A1525" s="130">
        <v>45771</v>
      </c>
      <c r="B1525" s="11">
        <v>45778</v>
      </c>
      <c r="C1525" s="10">
        <v>70</v>
      </c>
      <c r="D1525" s="10">
        <v>800</v>
      </c>
      <c r="E1525" s="60">
        <v>114</v>
      </c>
      <c r="F1525" s="164"/>
      <c r="G1525" s="165"/>
      <c r="H1525" s="114"/>
      <c r="XEZ1525" s="6"/>
    </row>
    <row r="1526" spans="1:8 16380:16380" customFormat="1" ht="57.75" customHeight="1" x14ac:dyDescent="0.7">
      <c r="A1526" s="327" t="s">
        <v>440</v>
      </c>
      <c r="B1526" s="328"/>
      <c r="C1526" s="328"/>
      <c r="D1526" s="328"/>
      <c r="E1526" s="328"/>
      <c r="F1526" s="462" t="s">
        <v>551</v>
      </c>
      <c r="G1526" s="463"/>
      <c r="H1526" s="114"/>
      <c r="XEZ1526" s="6"/>
    </row>
    <row r="1527" spans="1:8 16380:16380" customFormat="1" ht="57.75" customHeight="1" x14ac:dyDescent="0.7">
      <c r="A1527" s="130">
        <v>45771</v>
      </c>
      <c r="B1527" s="11">
        <v>45778</v>
      </c>
      <c r="C1527" s="10">
        <v>75</v>
      </c>
      <c r="D1527" s="10">
        <v>90</v>
      </c>
      <c r="E1527" s="10">
        <v>129</v>
      </c>
      <c r="F1527" s="164"/>
      <c r="G1527" s="165"/>
      <c r="H1527" s="114"/>
      <c r="XEZ1527" s="6"/>
    </row>
    <row r="1528" spans="1:8 16380:16380" customFormat="1" ht="57.75" customHeight="1" x14ac:dyDescent="0.7">
      <c r="A1528" s="327" t="s">
        <v>224</v>
      </c>
      <c r="B1528" s="328"/>
      <c r="C1528" s="328"/>
      <c r="D1528" s="328"/>
      <c r="E1528" s="328"/>
      <c r="F1528" s="164"/>
      <c r="G1528" s="165"/>
      <c r="H1528" s="114"/>
      <c r="XEZ1528" s="6"/>
    </row>
    <row r="1529" spans="1:8 16380:16380" customFormat="1" ht="57.75" customHeight="1" x14ac:dyDescent="0.7">
      <c r="A1529" s="130">
        <v>45771</v>
      </c>
      <c r="B1529" s="11">
        <v>45778</v>
      </c>
      <c r="C1529" s="10">
        <v>145</v>
      </c>
      <c r="D1529" s="10">
        <v>155</v>
      </c>
      <c r="E1529" s="10">
        <v>189</v>
      </c>
      <c r="F1529" s="164"/>
      <c r="G1529" s="165"/>
      <c r="H1529" s="114"/>
      <c r="XEZ1529" s="6"/>
    </row>
    <row r="1530" spans="1:8 16380:16380" customFormat="1" ht="57.75" customHeight="1" x14ac:dyDescent="0.7">
      <c r="A1530" s="327" t="s">
        <v>550</v>
      </c>
      <c r="B1530" s="328"/>
      <c r="C1530" s="328"/>
      <c r="D1530" s="328"/>
      <c r="E1530" s="328"/>
      <c r="F1530" s="164"/>
      <c r="G1530" s="165"/>
      <c r="H1530" s="114"/>
      <c r="XEZ1530" s="6"/>
    </row>
    <row r="1531" spans="1:8 16380:16380" customFormat="1" ht="57.75" customHeight="1" x14ac:dyDescent="0.7">
      <c r="A1531" s="130">
        <v>45771</v>
      </c>
      <c r="B1531" s="11">
        <v>45778</v>
      </c>
      <c r="C1531" s="10">
        <v>220</v>
      </c>
      <c r="D1531" s="10">
        <v>230</v>
      </c>
      <c r="E1531" s="10">
        <v>264</v>
      </c>
      <c r="F1531" s="164"/>
      <c r="G1531" s="165"/>
      <c r="H1531" s="114"/>
      <c r="XEZ1531" s="6"/>
    </row>
    <row r="1532" spans="1:8 16380:16380" customFormat="1" ht="115.5" customHeight="1" x14ac:dyDescent="0.7">
      <c r="A1532" s="333" t="s">
        <v>284</v>
      </c>
      <c r="B1532" s="334"/>
      <c r="C1532" s="334"/>
      <c r="D1532" s="334"/>
      <c r="E1532" s="334"/>
      <c r="F1532" s="334"/>
      <c r="G1532" s="19" t="s">
        <v>191</v>
      </c>
      <c r="H1532" s="114"/>
      <c r="XEZ1532" s="6"/>
    </row>
    <row r="1533" spans="1:8 16380:16380" customFormat="1" ht="57.75" customHeight="1" x14ac:dyDescent="0.7">
      <c r="A1533" s="327" t="s">
        <v>134</v>
      </c>
      <c r="B1533" s="328"/>
      <c r="C1533" s="328"/>
      <c r="D1533" s="328"/>
      <c r="E1533" s="328"/>
      <c r="F1533" s="440" t="s">
        <v>285</v>
      </c>
      <c r="G1533" s="441"/>
      <c r="H1533" s="114"/>
      <c r="XEZ1533" s="6"/>
    </row>
    <row r="1534" spans="1:8 16380:16380" customFormat="1" ht="57.75" customHeight="1" x14ac:dyDescent="0.7">
      <c r="A1534" s="130">
        <v>45774</v>
      </c>
      <c r="B1534" s="11">
        <v>45778</v>
      </c>
      <c r="C1534" s="10">
        <v>30</v>
      </c>
      <c r="D1534" s="10">
        <v>35</v>
      </c>
      <c r="E1534" s="47" t="s">
        <v>71</v>
      </c>
      <c r="F1534" s="440"/>
      <c r="G1534" s="441"/>
      <c r="H1534" s="114"/>
      <c r="XEZ1534" s="6"/>
    </row>
    <row r="1535" spans="1:8 16380:16380" customFormat="1" ht="57.75" customHeight="1" x14ac:dyDescent="0.7">
      <c r="A1535" s="327" t="s">
        <v>249</v>
      </c>
      <c r="B1535" s="328"/>
      <c r="C1535" s="328"/>
      <c r="D1535" s="328"/>
      <c r="E1535" s="328"/>
      <c r="F1535" s="145"/>
      <c r="G1535" s="144"/>
      <c r="H1535" s="114"/>
      <c r="XEZ1535" s="6"/>
    </row>
    <row r="1536" spans="1:8 16380:16380" customFormat="1" ht="57.75" customHeight="1" x14ac:dyDescent="0.7">
      <c r="A1536" s="130">
        <v>45774</v>
      </c>
      <c r="B1536" s="11">
        <v>45778</v>
      </c>
      <c r="C1536" s="325">
        <v>60</v>
      </c>
      <c r="D1536" s="325"/>
      <c r="E1536" s="47" t="s">
        <v>71</v>
      </c>
      <c r="F1536" s="145"/>
      <c r="G1536" s="144"/>
      <c r="H1536" s="114"/>
      <c r="XEZ1536" s="6"/>
    </row>
    <row r="1537" spans="1:8 16380:16380" customFormat="1" ht="114" customHeight="1" x14ac:dyDescent="0.7">
      <c r="A1537" s="333" t="s">
        <v>268</v>
      </c>
      <c r="B1537" s="334"/>
      <c r="C1537" s="334"/>
      <c r="D1537" s="334"/>
      <c r="E1537" s="334"/>
      <c r="F1537" s="334"/>
      <c r="G1537" s="19" t="s">
        <v>191</v>
      </c>
      <c r="H1537" s="114"/>
      <c r="XEZ1537" s="6"/>
    </row>
    <row r="1538" spans="1:8 16380:16380" customFormat="1" ht="57.75" customHeight="1" x14ac:dyDescent="0.7">
      <c r="A1538" s="386" t="s">
        <v>472</v>
      </c>
      <c r="B1538" s="387"/>
      <c r="C1538" s="387"/>
      <c r="D1538" s="387"/>
      <c r="E1538" s="387"/>
      <c r="F1538" s="387"/>
      <c r="G1538" s="388"/>
      <c r="H1538" s="114"/>
      <c r="XEZ1538" s="6"/>
    </row>
    <row r="1539" spans="1:8 16380:16380" customFormat="1" ht="57.75" customHeight="1" x14ac:dyDescent="0.7">
      <c r="A1539" s="327" t="s">
        <v>286</v>
      </c>
      <c r="B1539" s="328"/>
      <c r="C1539" s="328"/>
      <c r="D1539" s="328"/>
      <c r="E1539" s="328"/>
      <c r="F1539" s="554" t="s">
        <v>280</v>
      </c>
      <c r="G1539" s="555"/>
      <c r="H1539" s="114"/>
      <c r="XEZ1539" s="6"/>
    </row>
    <row r="1540" spans="1:8 16380:16380" customFormat="1" ht="57.75" customHeight="1" x14ac:dyDescent="0.7">
      <c r="A1540" s="130">
        <v>45854</v>
      </c>
      <c r="B1540" s="11">
        <v>45962</v>
      </c>
      <c r="C1540" s="10">
        <v>40</v>
      </c>
      <c r="D1540" s="10">
        <v>50</v>
      </c>
      <c r="E1540" s="60">
        <v>65</v>
      </c>
      <c r="F1540" s="242"/>
      <c r="G1540" s="243"/>
      <c r="H1540" s="114"/>
      <c r="XEZ1540" s="6"/>
    </row>
    <row r="1541" spans="1:8 16380:16380" ht="94.5" customHeight="1" x14ac:dyDescent="0.7">
      <c r="A1541" s="408" t="s">
        <v>195</v>
      </c>
      <c r="B1541" s="380"/>
      <c r="C1541" s="380"/>
      <c r="D1541" s="380"/>
      <c r="E1541" s="380"/>
      <c r="F1541" s="380"/>
      <c r="G1541" s="399"/>
    </row>
    <row r="1542" spans="1:8 16380:16380" ht="94.5" customHeight="1" x14ac:dyDescent="0.7">
      <c r="A1542" s="408" t="s">
        <v>72</v>
      </c>
      <c r="B1542" s="380"/>
      <c r="C1542" s="380"/>
      <c r="D1542" s="380" t="s">
        <v>73</v>
      </c>
      <c r="E1542" s="380"/>
      <c r="F1542" s="380" t="s">
        <v>74</v>
      </c>
      <c r="G1542" s="399"/>
    </row>
    <row r="1543" spans="1:8 16380:16380" ht="113.25" customHeight="1" x14ac:dyDescent="0.7">
      <c r="A1543" s="333" t="s">
        <v>74</v>
      </c>
      <c r="B1543" s="334"/>
      <c r="C1543" s="334"/>
      <c r="D1543" s="334"/>
      <c r="E1543" s="334"/>
      <c r="F1543" s="334"/>
      <c r="G1543" s="19" t="s">
        <v>15</v>
      </c>
    </row>
    <row r="1544" spans="1:8 16380:16380" ht="61.5" customHeight="1" x14ac:dyDescent="0.7">
      <c r="A1544" s="355" t="s">
        <v>12</v>
      </c>
      <c r="B1544" s="356"/>
      <c r="C1544" s="356"/>
      <c r="D1544" s="356"/>
      <c r="E1544" s="371"/>
      <c r="F1544" s="157"/>
      <c r="G1544" s="158"/>
    </row>
    <row r="1545" spans="1:8 16380:16380" ht="65.25" customHeight="1" x14ac:dyDescent="0.7">
      <c r="A1545" s="327" t="s">
        <v>77</v>
      </c>
      <c r="B1545" s="328"/>
      <c r="C1545" s="328"/>
      <c r="D1545" s="328"/>
      <c r="E1545" s="329"/>
      <c r="F1545" s="200"/>
      <c r="G1545" s="158"/>
    </row>
    <row r="1546" spans="1:8 16380:16380" ht="70.5" customHeight="1" x14ac:dyDescent="0.7">
      <c r="A1546" s="130"/>
      <c r="B1546" s="11"/>
      <c r="C1546" s="325"/>
      <c r="D1546" s="325"/>
      <c r="E1546" s="47"/>
      <c r="F1546" s="200"/>
      <c r="G1546" s="158"/>
    </row>
    <row r="1547" spans="1:8 16380:16380" ht="71.25" customHeight="1" x14ac:dyDescent="0.7">
      <c r="A1547" s="355" t="s">
        <v>76</v>
      </c>
      <c r="B1547" s="356"/>
      <c r="C1547" s="356"/>
      <c r="D1547" s="356"/>
      <c r="E1547" s="371"/>
      <c r="F1547" s="444" t="s">
        <v>603</v>
      </c>
      <c r="G1547" s="445"/>
    </row>
    <row r="1548" spans="1:8 16380:16380" ht="56.25" customHeight="1" x14ac:dyDescent="0.7">
      <c r="A1548" s="327" t="s">
        <v>77</v>
      </c>
      <c r="B1548" s="328"/>
      <c r="C1548" s="328"/>
      <c r="D1548" s="328"/>
      <c r="E1548" s="329"/>
      <c r="F1548" s="444"/>
      <c r="G1548" s="445"/>
    </row>
    <row r="1549" spans="1:8 16380:16380" ht="63.75" customHeight="1" x14ac:dyDescent="0.7">
      <c r="A1549" s="130"/>
      <c r="B1549" s="11"/>
      <c r="C1549" s="10"/>
      <c r="D1549" s="10"/>
      <c r="E1549" s="47"/>
      <c r="F1549" s="200"/>
      <c r="G1549" s="158"/>
    </row>
    <row r="1550" spans="1:8 16380:16380" ht="111" customHeight="1" x14ac:dyDescent="0.7">
      <c r="A1550" s="333" t="s">
        <v>193</v>
      </c>
      <c r="B1550" s="334"/>
      <c r="C1550" s="334"/>
      <c r="D1550" s="334"/>
      <c r="E1550" s="334"/>
      <c r="F1550" s="334"/>
      <c r="G1550" s="19" t="s">
        <v>15</v>
      </c>
    </row>
    <row r="1551" spans="1:8 16380:16380" ht="84" customHeight="1" x14ac:dyDescent="0.7">
      <c r="A1551" s="520" t="s">
        <v>444</v>
      </c>
      <c r="B1551" s="521"/>
      <c r="C1551" s="521"/>
      <c r="D1551" s="521"/>
      <c r="E1551" s="522"/>
      <c r="F1551" s="444"/>
      <c r="G1551" s="445"/>
    </row>
    <row r="1552" spans="1:8 16380:16380" ht="109.5" customHeight="1" x14ac:dyDescent="0.7">
      <c r="A1552" s="333" t="s">
        <v>75</v>
      </c>
      <c r="B1552" s="334"/>
      <c r="C1552" s="334"/>
      <c r="D1552" s="334"/>
      <c r="E1552" s="334"/>
      <c r="F1552" s="334"/>
      <c r="G1552" s="19" t="s">
        <v>16</v>
      </c>
    </row>
    <row r="1553" spans="1:7" ht="59.25" customHeight="1" x14ac:dyDescent="0.7">
      <c r="A1553" s="355" t="s">
        <v>12</v>
      </c>
      <c r="B1553" s="356"/>
      <c r="C1553" s="356"/>
      <c r="D1553" s="356"/>
      <c r="E1553" s="371"/>
      <c r="F1553" s="175"/>
      <c r="G1553" s="17"/>
    </row>
    <row r="1554" spans="1:7" ht="59.25" customHeight="1" x14ac:dyDescent="0.7">
      <c r="A1554" s="327" t="s">
        <v>77</v>
      </c>
      <c r="B1554" s="328"/>
      <c r="C1554" s="328"/>
      <c r="D1554" s="328"/>
      <c r="E1554" s="329"/>
      <c r="F1554" s="175"/>
      <c r="G1554" s="17"/>
    </row>
    <row r="1555" spans="1:7" ht="59.25" customHeight="1" x14ac:dyDescent="0.7">
      <c r="A1555" s="130">
        <v>45566</v>
      </c>
      <c r="B1555" s="11">
        <v>46023</v>
      </c>
      <c r="C1555" s="10">
        <v>95</v>
      </c>
      <c r="D1555" s="10">
        <v>100</v>
      </c>
      <c r="E1555" s="47" t="s">
        <v>71</v>
      </c>
      <c r="F1555" s="175"/>
      <c r="G1555" s="17"/>
    </row>
    <row r="1556" spans="1:7" ht="59.25" customHeight="1" x14ac:dyDescent="0.7">
      <c r="A1556" s="327" t="s">
        <v>78</v>
      </c>
      <c r="B1556" s="328"/>
      <c r="C1556" s="328"/>
      <c r="D1556" s="328"/>
      <c r="E1556" s="329"/>
      <c r="F1556" s="175"/>
      <c r="G1556" s="17"/>
    </row>
    <row r="1557" spans="1:7" ht="59.25" customHeight="1" x14ac:dyDescent="0.7">
      <c r="A1557" s="130">
        <v>45566</v>
      </c>
      <c r="B1557" s="11">
        <v>46023</v>
      </c>
      <c r="C1557" s="10">
        <f>10+C1555</f>
        <v>105</v>
      </c>
      <c r="D1557" s="10">
        <f>10+D1555</f>
        <v>110</v>
      </c>
      <c r="E1557" s="47" t="s">
        <v>71</v>
      </c>
      <c r="F1557" s="175"/>
      <c r="G1557" s="17"/>
    </row>
    <row r="1558" spans="1:7" ht="59.25" customHeight="1" x14ac:dyDescent="0.7">
      <c r="A1558" s="355" t="s">
        <v>76</v>
      </c>
      <c r="B1558" s="356"/>
      <c r="C1558" s="356"/>
      <c r="D1558" s="356"/>
      <c r="E1558" s="371"/>
      <c r="F1558" s="175"/>
      <c r="G1558" s="17"/>
    </row>
    <row r="1559" spans="1:7" ht="59.25" customHeight="1" x14ac:dyDescent="0.7">
      <c r="A1559" s="327" t="s">
        <v>77</v>
      </c>
      <c r="B1559" s="328"/>
      <c r="C1559" s="328"/>
      <c r="D1559" s="328"/>
      <c r="E1559" s="329"/>
      <c r="F1559" s="175"/>
      <c r="G1559" s="17"/>
    </row>
    <row r="1560" spans="1:7" ht="59.25" customHeight="1" x14ac:dyDescent="0.7">
      <c r="A1560" s="130">
        <v>45566</v>
      </c>
      <c r="B1560" s="11">
        <v>46023</v>
      </c>
      <c r="C1560" s="10">
        <v>100</v>
      </c>
      <c r="D1560" s="10">
        <v>110</v>
      </c>
      <c r="E1560" s="47" t="s">
        <v>71</v>
      </c>
      <c r="F1560" s="175"/>
      <c r="G1560" s="17"/>
    </row>
    <row r="1561" spans="1:7" ht="59.25" customHeight="1" x14ac:dyDescent="0.7">
      <c r="A1561" s="327" t="s">
        <v>78</v>
      </c>
      <c r="B1561" s="328"/>
      <c r="C1561" s="328"/>
      <c r="D1561" s="328"/>
      <c r="E1561" s="329"/>
      <c r="F1561" s="175"/>
      <c r="G1561" s="17"/>
    </row>
    <row r="1562" spans="1:7" ht="59.25" customHeight="1" x14ac:dyDescent="0.7">
      <c r="A1562" s="130">
        <v>45566</v>
      </c>
      <c r="B1562" s="11">
        <v>46023</v>
      </c>
      <c r="C1562" s="10">
        <f>10+C1560</f>
        <v>110</v>
      </c>
      <c r="D1562" s="10">
        <f>10+D1560</f>
        <v>120</v>
      </c>
      <c r="E1562" s="47" t="s">
        <v>71</v>
      </c>
      <c r="F1562" s="175"/>
      <c r="G1562" s="17"/>
    </row>
    <row r="1563" spans="1:7" ht="59.25" customHeight="1" x14ac:dyDescent="0.7">
      <c r="A1563" s="327" t="s">
        <v>249</v>
      </c>
      <c r="B1563" s="328"/>
      <c r="C1563" s="328"/>
      <c r="D1563" s="328"/>
      <c r="E1563" s="329"/>
      <c r="F1563" s="175"/>
      <c r="G1563" s="17"/>
    </row>
    <row r="1564" spans="1:7" ht="59.25" customHeight="1" x14ac:dyDescent="0.7">
      <c r="A1564" s="130">
        <v>45467</v>
      </c>
      <c r="B1564" s="11">
        <v>46023</v>
      </c>
      <c r="C1564" s="10">
        <v>200</v>
      </c>
      <c r="D1564" s="10">
        <v>220</v>
      </c>
      <c r="E1564" s="47" t="s">
        <v>71</v>
      </c>
      <c r="F1564" s="175"/>
      <c r="G1564" s="17"/>
    </row>
    <row r="1565" spans="1:7" ht="115.5" customHeight="1" x14ac:dyDescent="0.7">
      <c r="A1565" s="416" t="s">
        <v>91</v>
      </c>
      <c r="B1565" s="417"/>
      <c r="C1565" s="417"/>
      <c r="D1565" s="417"/>
      <c r="E1565" s="417"/>
      <c r="F1565" s="417"/>
      <c r="G1565" s="418"/>
    </row>
    <row r="1566" spans="1:7" ht="115.5" customHeight="1" x14ac:dyDescent="0.7">
      <c r="A1566" s="408" t="s">
        <v>92</v>
      </c>
      <c r="B1566" s="380"/>
      <c r="C1566" s="380"/>
      <c r="D1566" s="380" t="s">
        <v>365</v>
      </c>
      <c r="E1566" s="380"/>
      <c r="F1566" s="380" t="s">
        <v>364</v>
      </c>
      <c r="G1566" s="399"/>
    </row>
    <row r="1567" spans="1:7" ht="115.5" customHeight="1" x14ac:dyDescent="0.7">
      <c r="A1567" s="408" t="s">
        <v>93</v>
      </c>
      <c r="B1567" s="380"/>
      <c r="C1567" s="380"/>
      <c r="D1567" s="380" t="s">
        <v>94</v>
      </c>
      <c r="E1567" s="380"/>
      <c r="F1567" s="380" t="s">
        <v>95</v>
      </c>
      <c r="G1567" s="399"/>
    </row>
    <row r="1568" spans="1:7" ht="115.5" customHeight="1" x14ac:dyDescent="0.7">
      <c r="A1568" s="408" t="s">
        <v>96</v>
      </c>
      <c r="B1568" s="380"/>
      <c r="C1568" s="380"/>
      <c r="D1568" s="380" t="s">
        <v>367</v>
      </c>
      <c r="E1568" s="380"/>
      <c r="F1568" s="380" t="s">
        <v>366</v>
      </c>
      <c r="G1568" s="399"/>
    </row>
    <row r="1569" spans="1:7" ht="115.5" customHeight="1" x14ac:dyDescent="0.7">
      <c r="A1569" s="408" t="s">
        <v>97</v>
      </c>
      <c r="B1569" s="380"/>
      <c r="C1569" s="380"/>
      <c r="D1569" s="380" t="s">
        <v>98</v>
      </c>
      <c r="E1569" s="380"/>
      <c r="F1569" s="380" t="s">
        <v>99</v>
      </c>
      <c r="G1569" s="399"/>
    </row>
    <row r="1570" spans="1:7" ht="115.5" customHeight="1" x14ac:dyDescent="0.7">
      <c r="A1570" s="408" t="s">
        <v>100</v>
      </c>
      <c r="B1570" s="380"/>
      <c r="C1570" s="380"/>
      <c r="D1570" s="380" t="s">
        <v>101</v>
      </c>
      <c r="E1570" s="380"/>
      <c r="F1570" s="380" t="s">
        <v>116</v>
      </c>
      <c r="G1570" s="399"/>
    </row>
    <row r="1571" spans="1:7" ht="115.5" customHeight="1" x14ac:dyDescent="0.7">
      <c r="A1571" s="408" t="s">
        <v>102</v>
      </c>
      <c r="B1571" s="380"/>
      <c r="C1571" s="380"/>
      <c r="D1571" s="380" t="s">
        <v>103</v>
      </c>
      <c r="E1571" s="380"/>
      <c r="F1571" s="508" t="s">
        <v>104</v>
      </c>
      <c r="G1571" s="509"/>
    </row>
    <row r="1572" spans="1:7" ht="65.25" customHeight="1" x14ac:dyDescent="0.7">
      <c r="A1572" s="134" t="s">
        <v>1</v>
      </c>
      <c r="B1572" s="13" t="s">
        <v>2</v>
      </c>
      <c r="C1572" s="14" t="s">
        <v>3</v>
      </c>
      <c r="D1572" s="14" t="s">
        <v>4</v>
      </c>
      <c r="E1572" s="14" t="s">
        <v>5</v>
      </c>
      <c r="F1572" s="426" t="s">
        <v>6</v>
      </c>
      <c r="G1572" s="427"/>
    </row>
    <row r="1573" spans="1:7" ht="114" customHeight="1" x14ac:dyDescent="0.7">
      <c r="A1573" s="333" t="s">
        <v>447</v>
      </c>
      <c r="B1573" s="334"/>
      <c r="C1573" s="334"/>
      <c r="D1573" s="334"/>
      <c r="E1573" s="334"/>
      <c r="F1573" s="334"/>
      <c r="G1573" s="19" t="s">
        <v>15</v>
      </c>
    </row>
    <row r="1574" spans="1:7" ht="65.25" customHeight="1" x14ac:dyDescent="0.7">
      <c r="A1574" s="386" t="s">
        <v>325</v>
      </c>
      <c r="B1574" s="387"/>
      <c r="C1574" s="387"/>
      <c r="D1574" s="387"/>
      <c r="E1574" s="387"/>
      <c r="F1574" s="387"/>
      <c r="G1574" s="388"/>
    </row>
    <row r="1575" spans="1:7" ht="65.25" customHeight="1" x14ac:dyDescent="0.7">
      <c r="A1575" s="355" t="s">
        <v>106</v>
      </c>
      <c r="B1575" s="356"/>
      <c r="C1575" s="356"/>
      <c r="D1575" s="356"/>
      <c r="E1575" s="356"/>
      <c r="F1575" s="343" t="s">
        <v>459</v>
      </c>
      <c r="G1575" s="349"/>
    </row>
    <row r="1576" spans="1:7" ht="65.25" customHeight="1" x14ac:dyDescent="0.7">
      <c r="A1576" s="327" t="s">
        <v>112</v>
      </c>
      <c r="B1576" s="328"/>
      <c r="C1576" s="328"/>
      <c r="D1576" s="328"/>
      <c r="E1576" s="328"/>
      <c r="F1576" s="343"/>
      <c r="G1576" s="349"/>
    </row>
    <row r="1577" spans="1:7" ht="44.25" customHeight="1" x14ac:dyDescent="0.7">
      <c r="A1577" s="130">
        <v>45946</v>
      </c>
      <c r="B1577" s="11">
        <v>46014</v>
      </c>
      <c r="C1577" s="464">
        <v>260</v>
      </c>
      <c r="D1577" s="464"/>
      <c r="E1577" s="10">
        <v>360</v>
      </c>
      <c r="F1577" s="99"/>
      <c r="G1577" s="87"/>
    </row>
    <row r="1578" spans="1:7" ht="65.25" customHeight="1" x14ac:dyDescent="0.7">
      <c r="A1578" s="327" t="s">
        <v>451</v>
      </c>
      <c r="B1578" s="328"/>
      <c r="C1578" s="328"/>
      <c r="D1578" s="328"/>
      <c r="E1578" s="328"/>
      <c r="F1578" s="475" t="s">
        <v>503</v>
      </c>
      <c r="G1578" s="476"/>
    </row>
    <row r="1579" spans="1:7" ht="46.5" customHeight="1" x14ac:dyDescent="0.7">
      <c r="A1579" s="130">
        <v>45946</v>
      </c>
      <c r="B1579" s="11">
        <v>46014</v>
      </c>
      <c r="C1579" s="464">
        <f>25+C1577</f>
        <v>285</v>
      </c>
      <c r="D1579" s="464"/>
      <c r="E1579" s="10">
        <f>25+E1577</f>
        <v>385</v>
      </c>
      <c r="F1579" s="100"/>
      <c r="G1579" s="101"/>
    </row>
    <row r="1580" spans="1:7" ht="65.25" customHeight="1" x14ac:dyDescent="0.7">
      <c r="A1580" s="327" t="s">
        <v>452</v>
      </c>
      <c r="B1580" s="328"/>
      <c r="C1580" s="328"/>
      <c r="D1580" s="328"/>
      <c r="E1580" s="328"/>
      <c r="F1580" s="601" t="s">
        <v>660</v>
      </c>
      <c r="G1580" s="602"/>
    </row>
    <row r="1581" spans="1:7" ht="46.5" customHeight="1" x14ac:dyDescent="0.7">
      <c r="A1581" s="130">
        <v>45946</v>
      </c>
      <c r="B1581" s="11">
        <v>46014</v>
      </c>
      <c r="C1581" s="464">
        <f>40+C1577</f>
        <v>300</v>
      </c>
      <c r="D1581" s="464"/>
      <c r="E1581" s="10">
        <f>40+E1577</f>
        <v>400</v>
      </c>
      <c r="F1581" s="601"/>
      <c r="G1581" s="602"/>
    </row>
    <row r="1582" spans="1:7" ht="65.25" customHeight="1" x14ac:dyDescent="0.7">
      <c r="A1582" s="327" t="s">
        <v>453</v>
      </c>
      <c r="B1582" s="328"/>
      <c r="C1582" s="328"/>
      <c r="D1582" s="328"/>
      <c r="E1582" s="328"/>
      <c r="F1582" s="601"/>
      <c r="G1582" s="602"/>
    </row>
    <row r="1583" spans="1:7" ht="46.5" customHeight="1" x14ac:dyDescent="0.7">
      <c r="A1583" s="130">
        <v>45946</v>
      </c>
      <c r="B1583" s="11">
        <v>46014</v>
      </c>
      <c r="C1583" s="464">
        <f>80+C1577</f>
        <v>340</v>
      </c>
      <c r="D1583" s="464">
        <v>414</v>
      </c>
      <c r="E1583" s="10">
        <f>80+E1577</f>
        <v>440</v>
      </c>
      <c r="F1583" s="601"/>
      <c r="G1583" s="602"/>
    </row>
    <row r="1584" spans="1:7" ht="65.25" customHeight="1" x14ac:dyDescent="0.7">
      <c r="A1584" s="327" t="s">
        <v>454</v>
      </c>
      <c r="B1584" s="328"/>
      <c r="C1584" s="328"/>
      <c r="D1584" s="328"/>
      <c r="E1584" s="328"/>
      <c r="F1584" s="601"/>
      <c r="G1584" s="602"/>
    </row>
    <row r="1585" spans="1:7" ht="44.25" customHeight="1" x14ac:dyDescent="0.7">
      <c r="A1585" s="130">
        <v>45946</v>
      </c>
      <c r="B1585" s="11">
        <v>46014</v>
      </c>
      <c r="C1585" s="464">
        <f>80+C1577</f>
        <v>340</v>
      </c>
      <c r="D1585" s="464">
        <v>414</v>
      </c>
      <c r="E1585" s="10">
        <f>80+E1577</f>
        <v>440</v>
      </c>
      <c r="F1585" s="53"/>
      <c r="G1585" s="28"/>
    </row>
    <row r="1586" spans="1:7" ht="65.25" customHeight="1" x14ac:dyDescent="0.7">
      <c r="A1586" s="327" t="s">
        <v>124</v>
      </c>
      <c r="B1586" s="328"/>
      <c r="C1586" s="328"/>
      <c r="D1586" s="328"/>
      <c r="E1586" s="328"/>
      <c r="F1586" s="53"/>
      <c r="G1586" s="28"/>
    </row>
    <row r="1587" spans="1:7" ht="44.25" customHeight="1" x14ac:dyDescent="0.7">
      <c r="A1587" s="130">
        <v>45946</v>
      </c>
      <c r="B1587" s="11">
        <v>46014</v>
      </c>
      <c r="C1587" s="172">
        <f>115+C1577+20</f>
        <v>395</v>
      </c>
      <c r="D1587" s="172">
        <f>135+C1577+40</f>
        <v>435</v>
      </c>
      <c r="E1587" s="10">
        <f>135+60+E1577</f>
        <v>555</v>
      </c>
      <c r="F1587" s="53"/>
      <c r="G1587" s="28"/>
    </row>
    <row r="1588" spans="1:7" ht="65.25" customHeight="1" x14ac:dyDescent="0.7">
      <c r="A1588" s="327" t="s">
        <v>455</v>
      </c>
      <c r="B1588" s="328"/>
      <c r="C1588" s="328"/>
      <c r="D1588" s="328"/>
      <c r="E1588" s="328"/>
      <c r="F1588" s="53"/>
      <c r="G1588" s="28"/>
    </row>
    <row r="1589" spans="1:7" ht="46.5" customHeight="1" x14ac:dyDescent="0.7">
      <c r="A1589" s="130">
        <v>45946</v>
      </c>
      <c r="B1589" s="11">
        <v>46014</v>
      </c>
      <c r="C1589" s="172">
        <f>310+20+C1577</f>
        <v>590</v>
      </c>
      <c r="D1589" s="172">
        <f>310+40+C1577</f>
        <v>610</v>
      </c>
      <c r="E1589" s="10">
        <f>310+60+E1577</f>
        <v>730</v>
      </c>
      <c r="F1589" s="53"/>
      <c r="G1589" s="28"/>
    </row>
    <row r="1590" spans="1:7" ht="65.25" customHeight="1" x14ac:dyDescent="0.7">
      <c r="A1590" s="327" t="s">
        <v>456</v>
      </c>
      <c r="B1590" s="328"/>
      <c r="C1590" s="328"/>
      <c r="D1590" s="328"/>
      <c r="E1590" s="328"/>
      <c r="F1590" s="53"/>
      <c r="G1590" s="28"/>
    </row>
    <row r="1591" spans="1:7" ht="48" customHeight="1" x14ac:dyDescent="0.7">
      <c r="A1591" s="130">
        <v>45946</v>
      </c>
      <c r="B1591" s="11">
        <v>46014</v>
      </c>
      <c r="C1591" s="172">
        <f>340+20+C1577</f>
        <v>620</v>
      </c>
      <c r="D1591" s="172">
        <f>340+40+C1577</f>
        <v>640</v>
      </c>
      <c r="E1591" s="172">
        <f>340+60+E1577</f>
        <v>760</v>
      </c>
      <c r="F1591" s="53"/>
      <c r="G1591" s="28"/>
    </row>
    <row r="1592" spans="1:7" ht="65.25" customHeight="1" x14ac:dyDescent="0.7">
      <c r="A1592" s="327" t="s">
        <v>457</v>
      </c>
      <c r="B1592" s="328"/>
      <c r="C1592" s="328"/>
      <c r="D1592" s="328"/>
      <c r="E1592" s="328"/>
      <c r="F1592" s="53"/>
      <c r="G1592" s="28"/>
    </row>
    <row r="1593" spans="1:7" ht="48" customHeight="1" x14ac:dyDescent="0.7">
      <c r="A1593" s="130">
        <v>45946</v>
      </c>
      <c r="B1593" s="11">
        <v>46014</v>
      </c>
      <c r="C1593" s="172">
        <f>375+20+C1577</f>
        <v>655</v>
      </c>
      <c r="D1593" s="172">
        <f>375+40+C1577</f>
        <v>675</v>
      </c>
      <c r="E1593" s="10">
        <f>375+60+E1577</f>
        <v>795</v>
      </c>
      <c r="F1593" s="53"/>
      <c r="G1593" s="28"/>
    </row>
    <row r="1594" spans="1:7" ht="65.25" customHeight="1" x14ac:dyDescent="0.7">
      <c r="A1594" s="327" t="s">
        <v>458</v>
      </c>
      <c r="B1594" s="328"/>
      <c r="C1594" s="328"/>
      <c r="D1594" s="328"/>
      <c r="E1594" s="328"/>
      <c r="F1594" s="53"/>
      <c r="G1594" s="28"/>
    </row>
    <row r="1595" spans="1:7" ht="46.5" customHeight="1" x14ac:dyDescent="0.7">
      <c r="A1595" s="130">
        <v>45946</v>
      </c>
      <c r="B1595" s="11">
        <v>46014</v>
      </c>
      <c r="C1595" s="172">
        <f>560+20+C1577</f>
        <v>840</v>
      </c>
      <c r="D1595" s="172">
        <f>560+60+C1577</f>
        <v>880</v>
      </c>
      <c r="E1595" s="10">
        <f>560+60+E1577</f>
        <v>980</v>
      </c>
      <c r="F1595" s="201"/>
      <c r="G1595" s="28"/>
    </row>
    <row r="1596" spans="1:7" ht="114" customHeight="1" x14ac:dyDescent="0.7">
      <c r="A1596" s="333" t="s">
        <v>172</v>
      </c>
      <c r="B1596" s="334"/>
      <c r="C1596" s="334"/>
      <c r="D1596" s="334"/>
      <c r="E1596" s="334"/>
      <c r="F1596" s="334"/>
      <c r="G1596" s="19" t="s">
        <v>15</v>
      </c>
    </row>
    <row r="1597" spans="1:7" ht="65.25" customHeight="1" x14ac:dyDescent="0.7">
      <c r="A1597" s="386" t="s">
        <v>107</v>
      </c>
      <c r="B1597" s="387"/>
      <c r="C1597" s="387"/>
      <c r="D1597" s="387"/>
      <c r="E1597" s="387"/>
      <c r="F1597" s="387"/>
      <c r="G1597" s="388"/>
    </row>
    <row r="1598" spans="1:7" ht="65.25" customHeight="1" x14ac:dyDescent="0.7">
      <c r="A1598" s="355" t="s">
        <v>207</v>
      </c>
      <c r="B1598" s="356"/>
      <c r="C1598" s="356"/>
      <c r="D1598" s="356"/>
      <c r="E1598" s="371"/>
      <c r="F1598" s="344" t="s">
        <v>332</v>
      </c>
      <c r="G1598" s="349"/>
    </row>
    <row r="1599" spans="1:7" ht="65.25" customHeight="1" x14ac:dyDescent="0.7">
      <c r="A1599" s="327" t="s">
        <v>318</v>
      </c>
      <c r="B1599" s="328"/>
      <c r="C1599" s="328"/>
      <c r="D1599" s="328"/>
      <c r="E1599" s="329"/>
      <c r="F1599" s="344"/>
      <c r="G1599" s="349"/>
    </row>
    <row r="1600" spans="1:7" ht="65.25" customHeight="1" x14ac:dyDescent="0.7">
      <c r="A1600" s="130">
        <v>45962</v>
      </c>
      <c r="B1600" s="11">
        <v>45992</v>
      </c>
      <c r="C1600" s="172">
        <v>180</v>
      </c>
      <c r="D1600" s="172">
        <v>190</v>
      </c>
      <c r="E1600" s="47" t="s">
        <v>71</v>
      </c>
      <c r="F1600" s="201"/>
      <c r="G1600" s="28"/>
    </row>
    <row r="1601" spans="1:9" ht="65.25" customHeight="1" x14ac:dyDescent="0.7">
      <c r="A1601" s="327" t="s">
        <v>174</v>
      </c>
      <c r="B1601" s="328"/>
      <c r="C1601" s="328"/>
      <c r="D1601" s="328"/>
      <c r="E1601" s="329"/>
      <c r="F1601" s="128"/>
      <c r="G1601" s="28"/>
    </row>
    <row r="1602" spans="1:9" ht="65.25" customHeight="1" x14ac:dyDescent="0.7">
      <c r="A1602" s="139">
        <v>45931</v>
      </c>
      <c r="B1602" s="192">
        <v>45962</v>
      </c>
      <c r="C1602" s="420">
        <f>20+C1600</f>
        <v>200</v>
      </c>
      <c r="D1602" s="420"/>
      <c r="E1602" s="306" t="s">
        <v>71</v>
      </c>
      <c r="F1602" s="128"/>
      <c r="G1602" s="28"/>
    </row>
    <row r="1603" spans="1:9" ht="65.25" customHeight="1" x14ac:dyDescent="0.7">
      <c r="A1603" s="327" t="s">
        <v>319</v>
      </c>
      <c r="B1603" s="328"/>
      <c r="C1603" s="328"/>
      <c r="D1603" s="328"/>
      <c r="E1603" s="329"/>
      <c r="F1603" s="128"/>
      <c r="G1603" s="28"/>
    </row>
    <row r="1604" spans="1:9" ht="65.25" customHeight="1" x14ac:dyDescent="0.7">
      <c r="A1604" s="139">
        <v>45931</v>
      </c>
      <c r="B1604" s="192">
        <v>45962</v>
      </c>
      <c r="C1604" s="420">
        <f>40+C1600</f>
        <v>220</v>
      </c>
      <c r="D1604" s="420"/>
      <c r="E1604" s="306" t="s">
        <v>71</v>
      </c>
      <c r="F1604" s="151"/>
      <c r="G1604" s="87"/>
    </row>
    <row r="1605" spans="1:9" ht="65.25" customHeight="1" x14ac:dyDescent="0.7">
      <c r="A1605" s="327" t="s">
        <v>320</v>
      </c>
      <c r="B1605" s="328"/>
      <c r="C1605" s="328"/>
      <c r="D1605" s="328"/>
      <c r="E1605" s="329"/>
      <c r="F1605" s="201"/>
      <c r="G1605" s="28"/>
    </row>
    <row r="1606" spans="1:9" ht="65.25" customHeight="1" x14ac:dyDescent="0.7">
      <c r="A1606" s="139">
        <v>45931</v>
      </c>
      <c r="B1606" s="192">
        <v>45962</v>
      </c>
      <c r="C1606" s="420">
        <f>60+C1600</f>
        <v>240</v>
      </c>
      <c r="D1606" s="420"/>
      <c r="E1606" s="306" t="s">
        <v>71</v>
      </c>
      <c r="F1606" s="201"/>
      <c r="G1606" s="28"/>
    </row>
    <row r="1607" spans="1:9" ht="65.25" customHeight="1" x14ac:dyDescent="0.7">
      <c r="A1607" s="327" t="s">
        <v>321</v>
      </c>
      <c r="B1607" s="328"/>
      <c r="C1607" s="328"/>
      <c r="D1607" s="328"/>
      <c r="E1607" s="329"/>
      <c r="F1607" s="201"/>
      <c r="G1607" s="28"/>
    </row>
    <row r="1608" spans="1:9" ht="61.5" customHeight="1" x14ac:dyDescent="0.7">
      <c r="A1608" s="139">
        <v>45931</v>
      </c>
      <c r="B1608" s="192">
        <v>45962</v>
      </c>
      <c r="C1608" s="420">
        <f>100+C1600</f>
        <v>280</v>
      </c>
      <c r="D1608" s="420"/>
      <c r="E1608" s="306" t="s">
        <v>71</v>
      </c>
      <c r="F1608" s="201"/>
      <c r="G1608" s="28"/>
    </row>
    <row r="1609" spans="1:9" ht="65.25" customHeight="1" x14ac:dyDescent="0.7">
      <c r="A1609" s="327" t="s">
        <v>322</v>
      </c>
      <c r="B1609" s="328"/>
      <c r="C1609" s="328"/>
      <c r="D1609" s="328"/>
      <c r="E1609" s="329"/>
      <c r="F1609" s="201"/>
      <c r="G1609" s="28"/>
    </row>
    <row r="1610" spans="1:9" ht="57.75" customHeight="1" x14ac:dyDescent="0.7">
      <c r="A1610" s="139">
        <v>45931</v>
      </c>
      <c r="B1610" s="192">
        <v>45962</v>
      </c>
      <c r="C1610" s="420">
        <f>140+C1600</f>
        <v>320</v>
      </c>
      <c r="D1610" s="420"/>
      <c r="E1610" s="306" t="s">
        <v>71</v>
      </c>
      <c r="F1610" s="201"/>
      <c r="G1610" s="28"/>
    </row>
    <row r="1611" spans="1:9" ht="111" customHeight="1" x14ac:dyDescent="0.7">
      <c r="A1611" s="333" t="s">
        <v>110</v>
      </c>
      <c r="B1611" s="334"/>
      <c r="C1611" s="334"/>
      <c r="D1611" s="334"/>
      <c r="E1611" s="334"/>
      <c r="F1611" s="334"/>
      <c r="G1611" s="19" t="s">
        <v>15</v>
      </c>
    </row>
    <row r="1612" spans="1:9" ht="61.5" customHeight="1" x14ac:dyDescent="0.7">
      <c r="A1612" s="355" t="s">
        <v>7</v>
      </c>
      <c r="B1612" s="356"/>
      <c r="C1612" s="356"/>
      <c r="D1612" s="356"/>
      <c r="E1612" s="371"/>
      <c r="F1612" s="556" t="s">
        <v>413</v>
      </c>
      <c r="G1612" s="466"/>
    </row>
    <row r="1613" spans="1:9" ht="61.5" customHeight="1" x14ac:dyDescent="0.7">
      <c r="A1613" s="327" t="s">
        <v>240</v>
      </c>
      <c r="B1613" s="328"/>
      <c r="C1613" s="328"/>
      <c r="D1613" s="328"/>
      <c r="E1613" s="329"/>
      <c r="F1613" s="556"/>
      <c r="G1613" s="466"/>
    </row>
    <row r="1614" spans="1:9" ht="55.5" customHeight="1" x14ac:dyDescent="0.7">
      <c r="A1614" s="130"/>
      <c r="B1614" s="11"/>
      <c r="C1614" s="10"/>
      <c r="D1614" s="10"/>
      <c r="E1614" s="47"/>
      <c r="F1614" s="176"/>
      <c r="G1614" s="16"/>
      <c r="H1614" s="115"/>
      <c r="I1614" s="10"/>
    </row>
    <row r="1615" spans="1:9" ht="61.5" customHeight="1" x14ac:dyDescent="0.7">
      <c r="A1615" s="327" t="s">
        <v>239</v>
      </c>
      <c r="B1615" s="328"/>
      <c r="C1615" s="328"/>
      <c r="D1615" s="328"/>
      <c r="E1615" s="329"/>
      <c r="F1615" s="397" t="s">
        <v>477</v>
      </c>
      <c r="G1615" s="379"/>
    </row>
    <row r="1616" spans="1:9" ht="59.25" customHeight="1" x14ac:dyDescent="0.7">
      <c r="A1616" s="130"/>
      <c r="B1616" s="11"/>
      <c r="C1616" s="10"/>
      <c r="D1616" s="10"/>
      <c r="E1616" s="47"/>
      <c r="F1616" s="175"/>
      <c r="G1616" s="17"/>
      <c r="H1616" s="115"/>
      <c r="I1616" s="10"/>
    </row>
    <row r="1617" spans="1:9" ht="61.5" customHeight="1" x14ac:dyDescent="0.7">
      <c r="A1617" s="327" t="s">
        <v>290</v>
      </c>
      <c r="B1617" s="328"/>
      <c r="C1617" s="328"/>
      <c r="D1617" s="328"/>
      <c r="E1617" s="329"/>
      <c r="F1617" s="175"/>
      <c r="G1617" s="17"/>
      <c r="H1617" s="115"/>
      <c r="I1617" s="10"/>
    </row>
    <row r="1618" spans="1:9" ht="55.5" customHeight="1" x14ac:dyDescent="0.7">
      <c r="A1618" s="130"/>
      <c r="B1618" s="11"/>
      <c r="C1618" s="10"/>
      <c r="D1618" s="10"/>
      <c r="E1618" s="47"/>
      <c r="F1618" s="175"/>
      <c r="G1618" s="17"/>
      <c r="H1618" s="115"/>
      <c r="I1618" s="10"/>
    </row>
    <row r="1619" spans="1:9" ht="112.5" customHeight="1" x14ac:dyDescent="0.7">
      <c r="A1619" s="333" t="s">
        <v>92</v>
      </c>
      <c r="B1619" s="334"/>
      <c r="C1619" s="334"/>
      <c r="D1619" s="334"/>
      <c r="E1619" s="334"/>
      <c r="F1619" s="334"/>
      <c r="G1619" s="19" t="s">
        <v>15</v>
      </c>
      <c r="H1619" s="115"/>
      <c r="I1619" s="10"/>
    </row>
    <row r="1620" spans="1:9" ht="61.5" customHeight="1" x14ac:dyDescent="0.7">
      <c r="A1620" s="386" t="s">
        <v>90</v>
      </c>
      <c r="B1620" s="387"/>
      <c r="C1620" s="387"/>
      <c r="D1620" s="387"/>
      <c r="E1620" s="387"/>
      <c r="F1620" s="387"/>
      <c r="G1620" s="388"/>
      <c r="H1620" s="115"/>
      <c r="I1620" s="10"/>
    </row>
    <row r="1621" spans="1:9" ht="61.5" customHeight="1" x14ac:dyDescent="0.7">
      <c r="A1621" s="355" t="s">
        <v>8</v>
      </c>
      <c r="B1621" s="356"/>
      <c r="C1621" s="356"/>
      <c r="D1621" s="356"/>
      <c r="E1621" s="356"/>
      <c r="F1621" s="517" t="s">
        <v>656</v>
      </c>
      <c r="G1621" s="518"/>
      <c r="H1621" s="115"/>
      <c r="I1621" s="10"/>
    </row>
    <row r="1622" spans="1:9" ht="61.5" customHeight="1" x14ac:dyDescent="0.7">
      <c r="A1622" s="499" t="s">
        <v>108</v>
      </c>
      <c r="B1622" s="500"/>
      <c r="C1622" s="500"/>
      <c r="D1622" s="500"/>
      <c r="E1622" s="500"/>
      <c r="F1622" s="517"/>
      <c r="G1622" s="518"/>
      <c r="H1622" s="115"/>
      <c r="I1622" s="10"/>
    </row>
    <row r="1623" spans="1:9" ht="61.5" customHeight="1" x14ac:dyDescent="0.7">
      <c r="A1623" s="130">
        <v>45959</v>
      </c>
      <c r="B1623" s="11">
        <v>46002</v>
      </c>
      <c r="C1623" s="202">
        <v>130</v>
      </c>
      <c r="D1623" s="202">
        <v>140</v>
      </c>
      <c r="E1623" s="202">
        <v>204</v>
      </c>
      <c r="F1623" s="517"/>
      <c r="G1623" s="518"/>
      <c r="H1623" s="115"/>
      <c r="I1623" s="10"/>
    </row>
    <row r="1624" spans="1:9" ht="61.5" customHeight="1" x14ac:dyDescent="0.7">
      <c r="A1624" s="130">
        <v>46002</v>
      </c>
      <c r="B1624" s="11">
        <v>46020</v>
      </c>
      <c r="C1624" s="202">
        <v>120</v>
      </c>
      <c r="D1624" s="202">
        <v>130</v>
      </c>
      <c r="E1624" s="202">
        <v>189</v>
      </c>
      <c r="F1624" s="517"/>
      <c r="G1624" s="518"/>
      <c r="H1624" s="115"/>
      <c r="I1624" s="10"/>
    </row>
    <row r="1625" spans="1:9" ht="61.5" customHeight="1" x14ac:dyDescent="0.7">
      <c r="A1625" s="130">
        <v>46020</v>
      </c>
      <c r="B1625" s="11">
        <v>46035</v>
      </c>
      <c r="C1625" s="202">
        <v>130</v>
      </c>
      <c r="D1625" s="202">
        <v>140</v>
      </c>
      <c r="E1625" s="202">
        <v>204</v>
      </c>
      <c r="F1625" s="517"/>
      <c r="G1625" s="518"/>
      <c r="H1625" s="115"/>
      <c r="I1625" s="10"/>
    </row>
    <row r="1626" spans="1:9" ht="61.5" customHeight="1" x14ac:dyDescent="0.7">
      <c r="A1626" s="130">
        <v>46035</v>
      </c>
      <c r="B1626" s="11">
        <v>46070</v>
      </c>
      <c r="C1626" s="202">
        <v>120</v>
      </c>
      <c r="D1626" s="202">
        <v>130</v>
      </c>
      <c r="E1626" s="202">
        <v>189</v>
      </c>
      <c r="F1626" s="517"/>
      <c r="G1626" s="518"/>
      <c r="H1626" s="115"/>
      <c r="I1626" s="10"/>
    </row>
    <row r="1627" spans="1:9" ht="61.5" customHeight="1" x14ac:dyDescent="0.7">
      <c r="A1627" s="130">
        <v>46070</v>
      </c>
      <c r="B1627" s="11">
        <v>46102</v>
      </c>
      <c r="C1627" s="202">
        <v>90</v>
      </c>
      <c r="D1627" s="202">
        <v>100</v>
      </c>
      <c r="E1627" s="202">
        <v>144</v>
      </c>
      <c r="F1627" s="517"/>
      <c r="G1627" s="518"/>
      <c r="H1627" s="115"/>
      <c r="I1627" s="10"/>
    </row>
    <row r="1628" spans="1:9" ht="61.5" customHeight="1" x14ac:dyDescent="0.7">
      <c r="A1628" s="130">
        <v>46102</v>
      </c>
      <c r="B1628" s="11">
        <v>46143</v>
      </c>
      <c r="C1628" s="202">
        <v>110</v>
      </c>
      <c r="D1628" s="202">
        <v>120</v>
      </c>
      <c r="E1628" s="202">
        <v>174</v>
      </c>
      <c r="F1628" s="517"/>
      <c r="G1628" s="518"/>
      <c r="H1628" s="115"/>
      <c r="I1628" s="10"/>
    </row>
    <row r="1629" spans="1:9" ht="61.5" customHeight="1" x14ac:dyDescent="0.7">
      <c r="A1629" s="490" t="s">
        <v>112</v>
      </c>
      <c r="B1629" s="491"/>
      <c r="C1629" s="491"/>
      <c r="D1629" s="491"/>
      <c r="E1629" s="491"/>
      <c r="F1629" s="517"/>
      <c r="G1629" s="518"/>
      <c r="H1629" s="115"/>
      <c r="I1629" s="10"/>
    </row>
    <row r="1630" spans="1:9" ht="61.5" customHeight="1" x14ac:dyDescent="0.7">
      <c r="A1630" s="130">
        <v>45959</v>
      </c>
      <c r="B1630" s="11">
        <v>46002</v>
      </c>
      <c r="C1630" s="202">
        <f>25+C1623</f>
        <v>155</v>
      </c>
      <c r="D1630" s="202">
        <f>25+D1623</f>
        <v>165</v>
      </c>
      <c r="E1630" s="202">
        <f>25+E1623</f>
        <v>229</v>
      </c>
      <c r="F1630" s="146"/>
      <c r="G1630" s="147"/>
      <c r="H1630" s="115"/>
      <c r="I1630" s="10"/>
    </row>
    <row r="1631" spans="1:9" ht="61.5" customHeight="1" x14ac:dyDescent="0.7">
      <c r="A1631" s="130">
        <v>46002</v>
      </c>
      <c r="B1631" s="11">
        <v>46020</v>
      </c>
      <c r="C1631" s="202">
        <f t="shared" ref="C1631:E1631" si="168">25+C1624</f>
        <v>145</v>
      </c>
      <c r="D1631" s="202">
        <f t="shared" si="168"/>
        <v>155</v>
      </c>
      <c r="E1631" s="202">
        <f t="shared" si="168"/>
        <v>214</v>
      </c>
      <c r="F1631" s="146"/>
      <c r="G1631" s="147"/>
      <c r="H1631" s="115"/>
      <c r="I1631" s="10"/>
    </row>
    <row r="1632" spans="1:9" ht="61.5" customHeight="1" x14ac:dyDescent="0.7">
      <c r="A1632" s="130">
        <v>46020</v>
      </c>
      <c r="B1632" s="11">
        <v>46035</v>
      </c>
      <c r="C1632" s="202">
        <f t="shared" ref="C1632:E1632" si="169">25+C1625</f>
        <v>155</v>
      </c>
      <c r="D1632" s="202">
        <f t="shared" si="169"/>
        <v>165</v>
      </c>
      <c r="E1632" s="202">
        <f t="shared" si="169"/>
        <v>229</v>
      </c>
      <c r="F1632" s="146"/>
      <c r="G1632" s="147"/>
      <c r="H1632" s="115"/>
      <c r="I1632" s="10"/>
    </row>
    <row r="1633" spans="1:9" ht="61.5" customHeight="1" x14ac:dyDescent="0.7">
      <c r="A1633" s="130">
        <v>46035</v>
      </c>
      <c r="B1633" s="11">
        <v>46070</v>
      </c>
      <c r="C1633" s="202">
        <f t="shared" ref="C1633:E1633" si="170">25+C1626</f>
        <v>145</v>
      </c>
      <c r="D1633" s="202">
        <f t="shared" si="170"/>
        <v>155</v>
      </c>
      <c r="E1633" s="202">
        <f t="shared" si="170"/>
        <v>214</v>
      </c>
      <c r="F1633" s="146"/>
      <c r="G1633" s="147"/>
      <c r="H1633" s="115"/>
      <c r="I1633" s="10"/>
    </row>
    <row r="1634" spans="1:9" ht="61.5" customHeight="1" x14ac:dyDescent="0.7">
      <c r="A1634" s="130">
        <v>46070</v>
      </c>
      <c r="B1634" s="11">
        <v>46102</v>
      </c>
      <c r="C1634" s="202">
        <f t="shared" ref="C1634:E1634" si="171">25+C1627</f>
        <v>115</v>
      </c>
      <c r="D1634" s="202">
        <f t="shared" si="171"/>
        <v>125</v>
      </c>
      <c r="E1634" s="202">
        <f t="shared" si="171"/>
        <v>169</v>
      </c>
      <c r="F1634" s="146"/>
      <c r="G1634" s="147"/>
      <c r="H1634" s="115"/>
      <c r="I1634" s="10"/>
    </row>
    <row r="1635" spans="1:9" ht="61.5" customHeight="1" x14ac:dyDescent="0.7">
      <c r="A1635" s="130">
        <v>46102</v>
      </c>
      <c r="B1635" s="11">
        <v>46143</v>
      </c>
      <c r="C1635" s="202">
        <f t="shared" ref="C1635:E1635" si="172">25+C1628</f>
        <v>135</v>
      </c>
      <c r="D1635" s="202">
        <f t="shared" si="172"/>
        <v>145</v>
      </c>
      <c r="E1635" s="202">
        <f t="shared" si="172"/>
        <v>199</v>
      </c>
      <c r="F1635" s="146"/>
      <c r="G1635" s="147"/>
      <c r="H1635" s="115"/>
      <c r="I1635" s="10"/>
    </row>
    <row r="1636" spans="1:9" ht="61.5" customHeight="1" x14ac:dyDescent="0.7">
      <c r="A1636" s="490" t="s">
        <v>204</v>
      </c>
      <c r="B1636" s="491"/>
      <c r="C1636" s="491"/>
      <c r="D1636" s="491"/>
      <c r="E1636" s="491"/>
      <c r="F1636" s="550"/>
      <c r="G1636" s="445"/>
      <c r="H1636" s="115"/>
      <c r="I1636" s="10"/>
    </row>
    <row r="1637" spans="1:9" ht="61.5" customHeight="1" x14ac:dyDescent="0.7">
      <c r="A1637" s="130">
        <v>45959</v>
      </c>
      <c r="B1637" s="11">
        <v>46002</v>
      </c>
      <c r="C1637" s="241">
        <f>50+C1623</f>
        <v>180</v>
      </c>
      <c r="D1637" s="241">
        <f>50+D1623</f>
        <v>190</v>
      </c>
      <c r="E1637" s="241">
        <f>50+E1623</f>
        <v>254</v>
      </c>
      <c r="F1637" s="550"/>
      <c r="G1637" s="445"/>
      <c r="H1637" s="115"/>
      <c r="I1637" s="10"/>
    </row>
    <row r="1638" spans="1:9" ht="61.5" customHeight="1" x14ac:dyDescent="0.7">
      <c r="A1638" s="130">
        <v>46002</v>
      </c>
      <c r="B1638" s="11">
        <v>46020</v>
      </c>
      <c r="C1638" s="241">
        <f t="shared" ref="C1638:E1638" si="173">50+C1624</f>
        <v>170</v>
      </c>
      <c r="D1638" s="241">
        <f t="shared" si="173"/>
        <v>180</v>
      </c>
      <c r="E1638" s="241">
        <f t="shared" si="173"/>
        <v>239</v>
      </c>
      <c r="F1638" s="550"/>
      <c r="G1638" s="445"/>
      <c r="H1638" s="115"/>
      <c r="I1638" s="10"/>
    </row>
    <row r="1639" spans="1:9" ht="61.5" customHeight="1" x14ac:dyDescent="0.7">
      <c r="A1639" s="130">
        <v>46020</v>
      </c>
      <c r="B1639" s="11">
        <v>46035</v>
      </c>
      <c r="C1639" s="241">
        <f t="shared" ref="C1639:E1639" si="174">50+C1625</f>
        <v>180</v>
      </c>
      <c r="D1639" s="241">
        <f t="shared" si="174"/>
        <v>190</v>
      </c>
      <c r="E1639" s="241">
        <f t="shared" si="174"/>
        <v>254</v>
      </c>
      <c r="F1639" s="550"/>
      <c r="G1639" s="445"/>
      <c r="H1639" s="115"/>
      <c r="I1639" s="10"/>
    </row>
    <row r="1640" spans="1:9" ht="61.5" customHeight="1" x14ac:dyDescent="0.7">
      <c r="A1640" s="130">
        <v>46035</v>
      </c>
      <c r="B1640" s="11">
        <v>46070</v>
      </c>
      <c r="C1640" s="241">
        <f t="shared" ref="C1640:E1640" si="175">50+C1626</f>
        <v>170</v>
      </c>
      <c r="D1640" s="241">
        <f t="shared" si="175"/>
        <v>180</v>
      </c>
      <c r="E1640" s="241">
        <f t="shared" si="175"/>
        <v>239</v>
      </c>
      <c r="F1640" s="550"/>
      <c r="G1640" s="445"/>
      <c r="H1640" s="115"/>
      <c r="I1640" s="10"/>
    </row>
    <row r="1641" spans="1:9" ht="61.5" customHeight="1" x14ac:dyDescent="0.7">
      <c r="A1641" s="130">
        <v>46070</v>
      </c>
      <c r="B1641" s="11">
        <v>46102</v>
      </c>
      <c r="C1641" s="241">
        <f t="shared" ref="C1641:E1641" si="176">50+C1627</f>
        <v>140</v>
      </c>
      <c r="D1641" s="241">
        <f t="shared" si="176"/>
        <v>150</v>
      </c>
      <c r="E1641" s="241">
        <f t="shared" si="176"/>
        <v>194</v>
      </c>
      <c r="F1641" s="550"/>
      <c r="G1641" s="445"/>
      <c r="H1641" s="115"/>
      <c r="I1641" s="10"/>
    </row>
    <row r="1642" spans="1:9" ht="61.5" customHeight="1" x14ac:dyDescent="0.7">
      <c r="A1642" s="130">
        <v>46102</v>
      </c>
      <c r="B1642" s="11">
        <v>46143</v>
      </c>
      <c r="C1642" s="241">
        <f t="shared" ref="C1642:E1642" si="177">50+C1628</f>
        <v>160</v>
      </c>
      <c r="D1642" s="241">
        <f t="shared" si="177"/>
        <v>170</v>
      </c>
      <c r="E1642" s="241">
        <f t="shared" si="177"/>
        <v>224</v>
      </c>
      <c r="F1642" s="550"/>
      <c r="G1642" s="445"/>
      <c r="H1642" s="115"/>
      <c r="I1642" s="10"/>
    </row>
    <row r="1643" spans="1:9" ht="61.5" customHeight="1" x14ac:dyDescent="0.7">
      <c r="A1643" s="490" t="s">
        <v>254</v>
      </c>
      <c r="B1643" s="491"/>
      <c r="C1643" s="491"/>
      <c r="D1643" s="491"/>
      <c r="E1643" s="491"/>
      <c r="F1643" s="550"/>
      <c r="G1643" s="445"/>
      <c r="H1643" s="115"/>
      <c r="I1643" s="10"/>
    </row>
    <row r="1644" spans="1:9" ht="61.5" customHeight="1" x14ac:dyDescent="0.7">
      <c r="A1644" s="130">
        <v>45959</v>
      </c>
      <c r="B1644" s="11">
        <v>46002</v>
      </c>
      <c r="C1644" s="241">
        <f>80+C1623</f>
        <v>210</v>
      </c>
      <c r="D1644" s="241">
        <f>80+D1623</f>
        <v>220</v>
      </c>
      <c r="E1644" s="241">
        <f>80+E1623</f>
        <v>284</v>
      </c>
      <c r="F1644" s="157"/>
      <c r="G1644" s="158"/>
      <c r="H1644" s="115"/>
      <c r="I1644" s="10"/>
    </row>
    <row r="1645" spans="1:9" ht="61.5" customHeight="1" x14ac:dyDescent="0.7">
      <c r="A1645" s="130">
        <v>46002</v>
      </c>
      <c r="B1645" s="11">
        <v>46020</v>
      </c>
      <c r="C1645" s="241">
        <f t="shared" ref="C1645:E1645" si="178">80+C1624</f>
        <v>200</v>
      </c>
      <c r="D1645" s="241">
        <f t="shared" si="178"/>
        <v>210</v>
      </c>
      <c r="E1645" s="241">
        <f t="shared" si="178"/>
        <v>269</v>
      </c>
      <c r="F1645" s="157"/>
      <c r="G1645" s="158"/>
      <c r="H1645" s="115"/>
      <c r="I1645" s="10"/>
    </row>
    <row r="1646" spans="1:9" ht="61.5" customHeight="1" x14ac:dyDescent="0.7">
      <c r="A1646" s="130">
        <v>46020</v>
      </c>
      <c r="B1646" s="11">
        <v>46035</v>
      </c>
      <c r="C1646" s="241">
        <f t="shared" ref="C1646:E1646" si="179">80+C1625</f>
        <v>210</v>
      </c>
      <c r="D1646" s="241">
        <f t="shared" si="179"/>
        <v>220</v>
      </c>
      <c r="E1646" s="241">
        <f t="shared" si="179"/>
        <v>284</v>
      </c>
      <c r="F1646" s="157"/>
      <c r="G1646" s="158"/>
      <c r="H1646" s="115"/>
      <c r="I1646" s="10"/>
    </row>
    <row r="1647" spans="1:9" ht="61.5" customHeight="1" x14ac:dyDescent="0.7">
      <c r="A1647" s="130">
        <v>46035</v>
      </c>
      <c r="B1647" s="11">
        <v>46070</v>
      </c>
      <c r="C1647" s="241">
        <f t="shared" ref="C1647:E1647" si="180">80+C1626</f>
        <v>200</v>
      </c>
      <c r="D1647" s="241">
        <f t="shared" si="180"/>
        <v>210</v>
      </c>
      <c r="E1647" s="241">
        <f t="shared" si="180"/>
        <v>269</v>
      </c>
      <c r="F1647" s="157"/>
      <c r="G1647" s="158"/>
      <c r="H1647" s="115"/>
      <c r="I1647" s="10"/>
    </row>
    <row r="1648" spans="1:9" ht="61.5" customHeight="1" x14ac:dyDescent="0.7">
      <c r="A1648" s="130">
        <v>46070</v>
      </c>
      <c r="B1648" s="11">
        <v>46102</v>
      </c>
      <c r="C1648" s="241">
        <f t="shared" ref="C1648:E1648" si="181">80+C1627</f>
        <v>170</v>
      </c>
      <c r="D1648" s="241">
        <f t="shared" si="181"/>
        <v>180</v>
      </c>
      <c r="E1648" s="241">
        <f t="shared" si="181"/>
        <v>224</v>
      </c>
      <c r="F1648" s="157"/>
      <c r="G1648" s="158"/>
      <c r="H1648" s="115"/>
      <c r="I1648" s="10"/>
    </row>
    <row r="1649" spans="1:9" ht="61.5" customHeight="1" x14ac:dyDescent="0.7">
      <c r="A1649" s="130">
        <v>46102</v>
      </c>
      <c r="B1649" s="11">
        <v>46143</v>
      </c>
      <c r="C1649" s="241">
        <f t="shared" ref="C1649:E1649" si="182">80+C1628</f>
        <v>190</v>
      </c>
      <c r="D1649" s="241">
        <f t="shared" si="182"/>
        <v>200</v>
      </c>
      <c r="E1649" s="241">
        <f t="shared" si="182"/>
        <v>254</v>
      </c>
      <c r="F1649" s="157"/>
      <c r="G1649" s="158"/>
      <c r="H1649" s="115"/>
      <c r="I1649" s="10"/>
    </row>
    <row r="1650" spans="1:9" ht="61.5" customHeight="1" x14ac:dyDescent="0.7">
      <c r="A1650" s="490" t="s">
        <v>85</v>
      </c>
      <c r="B1650" s="491"/>
      <c r="C1650" s="491"/>
      <c r="D1650" s="491"/>
      <c r="E1650" s="491"/>
      <c r="F1650" s="157"/>
      <c r="G1650" s="158"/>
      <c r="H1650" s="115"/>
      <c r="I1650" s="10"/>
    </row>
    <row r="1651" spans="1:9" ht="61.5" customHeight="1" x14ac:dyDescent="0.7">
      <c r="A1651" s="130"/>
      <c r="B1651" s="11"/>
      <c r="C1651" s="501" t="s">
        <v>581</v>
      </c>
      <c r="D1651" s="501"/>
      <c r="E1651" s="502"/>
      <c r="F1651" s="127"/>
      <c r="G1651" s="126"/>
      <c r="H1651" s="115"/>
      <c r="I1651" s="10"/>
    </row>
    <row r="1652" spans="1:9" ht="61.5" customHeight="1" x14ac:dyDescent="0.7">
      <c r="A1652" s="490" t="s">
        <v>373</v>
      </c>
      <c r="B1652" s="491"/>
      <c r="C1652" s="491"/>
      <c r="D1652" s="491"/>
      <c r="E1652" s="491"/>
      <c r="F1652" s="127"/>
      <c r="G1652" s="126"/>
      <c r="H1652" s="115"/>
      <c r="I1652" s="10"/>
    </row>
    <row r="1653" spans="1:9" ht="61.5" customHeight="1" x14ac:dyDescent="0.7">
      <c r="A1653" s="130"/>
      <c r="B1653" s="11"/>
      <c r="C1653" s="501" t="s">
        <v>581</v>
      </c>
      <c r="D1653" s="501"/>
      <c r="E1653" s="502"/>
      <c r="F1653" s="200"/>
      <c r="G1653" s="158"/>
      <c r="H1653" s="115"/>
      <c r="I1653" s="10"/>
    </row>
    <row r="1654" spans="1:9" ht="115.5" customHeight="1" x14ac:dyDescent="0.7">
      <c r="A1654" s="333" t="s">
        <v>105</v>
      </c>
      <c r="B1654" s="334"/>
      <c r="C1654" s="334"/>
      <c r="D1654" s="334"/>
      <c r="E1654" s="334"/>
      <c r="F1654" s="334"/>
      <c r="G1654" s="19" t="s">
        <v>15</v>
      </c>
    </row>
    <row r="1655" spans="1:9" ht="61.5" customHeight="1" x14ac:dyDescent="0.7">
      <c r="A1655" s="361" t="s">
        <v>325</v>
      </c>
      <c r="B1655" s="362"/>
      <c r="C1655" s="362"/>
      <c r="D1655" s="362"/>
      <c r="E1655" s="362"/>
      <c r="F1655" s="362"/>
      <c r="G1655" s="363"/>
    </row>
    <row r="1656" spans="1:9" ht="61.5" customHeight="1" x14ac:dyDescent="0.7">
      <c r="A1656" s="355" t="s">
        <v>106</v>
      </c>
      <c r="B1656" s="356"/>
      <c r="C1656" s="356"/>
      <c r="D1656" s="356"/>
      <c r="E1656" s="371"/>
      <c r="F1656" s="519"/>
      <c r="G1656" s="378"/>
    </row>
    <row r="1657" spans="1:9" ht="61.5" customHeight="1" x14ac:dyDescent="0.7">
      <c r="A1657" s="327" t="s">
        <v>624</v>
      </c>
      <c r="B1657" s="328"/>
      <c r="C1657" s="328"/>
      <c r="D1657" s="328"/>
      <c r="E1657" s="329"/>
      <c r="F1657" s="519"/>
      <c r="G1657" s="378"/>
    </row>
    <row r="1658" spans="1:9" ht="61.5" customHeight="1" x14ac:dyDescent="0.7">
      <c r="A1658" s="130">
        <v>45876</v>
      </c>
      <c r="B1658" s="11">
        <v>45931</v>
      </c>
      <c r="C1658" s="10">
        <v>80</v>
      </c>
      <c r="D1658" s="10">
        <v>90</v>
      </c>
      <c r="E1658" s="47" t="s">
        <v>71</v>
      </c>
      <c r="F1658" s="12"/>
      <c r="G1658" s="155"/>
    </row>
    <row r="1659" spans="1:9" ht="61.5" customHeight="1" x14ac:dyDescent="0.7">
      <c r="A1659" s="327" t="s">
        <v>625</v>
      </c>
      <c r="B1659" s="328"/>
      <c r="C1659" s="328"/>
      <c r="D1659" s="328"/>
      <c r="E1659" s="329"/>
      <c r="F1659" s="489"/>
      <c r="G1659" s="484"/>
    </row>
    <row r="1660" spans="1:9" ht="61.5" customHeight="1" x14ac:dyDescent="0.7">
      <c r="A1660" s="130">
        <v>45876</v>
      </c>
      <c r="B1660" s="11">
        <v>45931</v>
      </c>
      <c r="C1660" s="10">
        <f>10+C1658</f>
        <v>90</v>
      </c>
      <c r="D1660" s="10">
        <f>10+D1658</f>
        <v>100</v>
      </c>
      <c r="E1660" s="47" t="s">
        <v>71</v>
      </c>
      <c r="F1660" s="489"/>
      <c r="G1660" s="484"/>
    </row>
    <row r="1661" spans="1:9" ht="61.5" customHeight="1" x14ac:dyDescent="0.7">
      <c r="A1661" s="327" t="s">
        <v>474</v>
      </c>
      <c r="B1661" s="328"/>
      <c r="C1661" s="328"/>
      <c r="D1661" s="328"/>
      <c r="E1661" s="329"/>
      <c r="F1661" s="489"/>
      <c r="G1661" s="484"/>
    </row>
    <row r="1662" spans="1:9" ht="61.5" customHeight="1" x14ac:dyDescent="0.7">
      <c r="A1662" s="130">
        <v>45876</v>
      </c>
      <c r="B1662" s="11">
        <v>45931</v>
      </c>
      <c r="C1662" s="10">
        <v>115</v>
      </c>
      <c r="D1662" s="10">
        <v>125</v>
      </c>
      <c r="E1662" s="47" t="s">
        <v>71</v>
      </c>
      <c r="F1662" s="220"/>
      <c r="G1662" s="153"/>
    </row>
    <row r="1663" spans="1:9" ht="61.5" customHeight="1" x14ac:dyDescent="0.7">
      <c r="A1663" s="355" t="s">
        <v>8</v>
      </c>
      <c r="B1663" s="356"/>
      <c r="C1663" s="356"/>
      <c r="D1663" s="356"/>
      <c r="E1663" s="371"/>
      <c r="F1663" s="519"/>
      <c r="G1663" s="378"/>
    </row>
    <row r="1664" spans="1:9" ht="61.5" customHeight="1" x14ac:dyDescent="0.7">
      <c r="A1664" s="327" t="s">
        <v>624</v>
      </c>
      <c r="B1664" s="328"/>
      <c r="C1664" s="328"/>
      <c r="D1664" s="328"/>
      <c r="E1664" s="329"/>
      <c r="F1664" s="519"/>
      <c r="G1664" s="378"/>
    </row>
    <row r="1665" spans="1:7" ht="61.5" customHeight="1" x14ac:dyDescent="0.7">
      <c r="A1665" s="130">
        <v>45876</v>
      </c>
      <c r="B1665" s="11">
        <v>45931</v>
      </c>
      <c r="C1665" s="10">
        <f>15+C1658</f>
        <v>95</v>
      </c>
      <c r="D1665" s="10">
        <f>30+D1658</f>
        <v>120</v>
      </c>
      <c r="E1665" s="47" t="s">
        <v>71</v>
      </c>
      <c r="F1665" s="12"/>
      <c r="G1665" s="155"/>
    </row>
    <row r="1666" spans="1:7" ht="61.5" customHeight="1" x14ac:dyDescent="0.7">
      <c r="A1666" s="327" t="s">
        <v>625</v>
      </c>
      <c r="B1666" s="328"/>
      <c r="C1666" s="328"/>
      <c r="D1666" s="328"/>
      <c r="E1666" s="329"/>
      <c r="F1666" s="489"/>
      <c r="G1666" s="484"/>
    </row>
    <row r="1667" spans="1:7" ht="61.5" customHeight="1" x14ac:dyDescent="0.7">
      <c r="A1667" s="130">
        <v>45876</v>
      </c>
      <c r="B1667" s="11">
        <v>45931</v>
      </c>
      <c r="C1667" s="10">
        <f>10+C1665</f>
        <v>105</v>
      </c>
      <c r="D1667" s="10">
        <f>10+D1665</f>
        <v>130</v>
      </c>
      <c r="E1667" s="47" t="s">
        <v>71</v>
      </c>
      <c r="F1667" s="489"/>
      <c r="G1667" s="484"/>
    </row>
    <row r="1668" spans="1:7" ht="61.5" customHeight="1" x14ac:dyDescent="0.7">
      <c r="A1668" s="327" t="s">
        <v>474</v>
      </c>
      <c r="B1668" s="328"/>
      <c r="C1668" s="328"/>
      <c r="D1668" s="328"/>
      <c r="E1668" s="329"/>
      <c r="F1668" s="489"/>
      <c r="G1668" s="484"/>
    </row>
    <row r="1669" spans="1:7" ht="61.5" customHeight="1" x14ac:dyDescent="0.7">
      <c r="A1669" s="130">
        <v>45876</v>
      </c>
      <c r="B1669" s="11">
        <v>45931</v>
      </c>
      <c r="C1669" s="10">
        <f>15+C1662</f>
        <v>130</v>
      </c>
      <c r="D1669" s="10">
        <f>30+D1662</f>
        <v>155</v>
      </c>
      <c r="E1669" s="47" t="s">
        <v>71</v>
      </c>
      <c r="F1669" s="220"/>
      <c r="G1669" s="153"/>
    </row>
    <row r="1670" spans="1:7" ht="113.25" customHeight="1" x14ac:dyDescent="0.7">
      <c r="A1670" s="333" t="s">
        <v>95</v>
      </c>
      <c r="B1670" s="334"/>
      <c r="C1670" s="334"/>
      <c r="D1670" s="334"/>
      <c r="E1670" s="334"/>
      <c r="F1670" s="334"/>
      <c r="G1670" s="19" t="s">
        <v>15</v>
      </c>
    </row>
    <row r="1671" spans="1:7" ht="61.5" customHeight="1" x14ac:dyDescent="0.7">
      <c r="A1671" s="386" t="s">
        <v>107</v>
      </c>
      <c r="B1671" s="387"/>
      <c r="C1671" s="387"/>
      <c r="D1671" s="387"/>
      <c r="E1671" s="387"/>
      <c r="F1671" s="387"/>
      <c r="G1671" s="388"/>
    </row>
    <row r="1672" spans="1:7" ht="55.5" customHeight="1" x14ac:dyDescent="0.7">
      <c r="A1672" s="355" t="s">
        <v>8</v>
      </c>
      <c r="B1672" s="356"/>
      <c r="C1672" s="356"/>
      <c r="D1672" s="356"/>
      <c r="E1672" s="356"/>
      <c r="F1672" s="62"/>
      <c r="G1672" s="22"/>
    </row>
    <row r="1673" spans="1:7" ht="55.5" customHeight="1" x14ac:dyDescent="0.7">
      <c r="A1673" s="327" t="s">
        <v>108</v>
      </c>
      <c r="B1673" s="328"/>
      <c r="C1673" s="328"/>
      <c r="D1673" s="328"/>
      <c r="E1673" s="328"/>
      <c r="F1673" s="62"/>
      <c r="G1673" s="22"/>
    </row>
    <row r="1674" spans="1:7" ht="55.5" customHeight="1" x14ac:dyDescent="0.7">
      <c r="A1674" s="130">
        <v>45962</v>
      </c>
      <c r="B1674" s="11">
        <v>45992</v>
      </c>
      <c r="C1674" s="172">
        <v>150</v>
      </c>
      <c r="D1674" s="172">
        <v>160</v>
      </c>
      <c r="E1674" s="172">
        <v>234</v>
      </c>
      <c r="F1674" s="62"/>
      <c r="G1674" s="22"/>
    </row>
    <row r="1675" spans="1:7" ht="55.5" customHeight="1" x14ac:dyDescent="0.7">
      <c r="A1675" s="327" t="s">
        <v>482</v>
      </c>
      <c r="B1675" s="328"/>
      <c r="C1675" s="328"/>
      <c r="D1675" s="328"/>
      <c r="E1675" s="328"/>
      <c r="F1675" s="62"/>
      <c r="G1675" s="22"/>
    </row>
    <row r="1676" spans="1:7" ht="55.5" customHeight="1" x14ac:dyDescent="0.7">
      <c r="A1676" s="130">
        <v>45962</v>
      </c>
      <c r="B1676" s="11">
        <v>45992</v>
      </c>
      <c r="C1676" s="172">
        <f>20+C1674</f>
        <v>170</v>
      </c>
      <c r="D1676" s="172">
        <f>20+D1674</f>
        <v>180</v>
      </c>
      <c r="E1676" s="172">
        <f>20+E1674</f>
        <v>254</v>
      </c>
      <c r="F1676" s="62"/>
      <c r="G1676" s="22"/>
    </row>
    <row r="1677" spans="1:7" ht="55.5" customHeight="1" x14ac:dyDescent="0.7">
      <c r="A1677" s="327" t="s">
        <v>85</v>
      </c>
      <c r="B1677" s="328"/>
      <c r="C1677" s="328"/>
      <c r="D1677" s="328"/>
      <c r="E1677" s="328"/>
      <c r="F1677" s="62"/>
      <c r="G1677" s="22"/>
    </row>
    <row r="1678" spans="1:7" ht="55.5" customHeight="1" x14ac:dyDescent="0.7">
      <c r="A1678" s="130"/>
      <c r="B1678" s="11"/>
      <c r="C1678" s="464"/>
      <c r="D1678" s="464"/>
      <c r="E1678" s="172"/>
      <c r="F1678" s="62"/>
      <c r="G1678" s="22"/>
    </row>
    <row r="1679" spans="1:7" ht="55.5" customHeight="1" x14ac:dyDescent="0.7">
      <c r="A1679" s="327" t="s">
        <v>342</v>
      </c>
      <c r="B1679" s="328"/>
      <c r="C1679" s="328"/>
      <c r="D1679" s="328"/>
      <c r="E1679" s="328"/>
      <c r="F1679" s="62"/>
      <c r="G1679" s="22"/>
    </row>
    <row r="1680" spans="1:7" ht="55.5" customHeight="1" x14ac:dyDescent="0.7">
      <c r="A1680" s="130"/>
      <c r="B1680" s="11"/>
      <c r="C1680" s="464"/>
      <c r="D1680" s="464"/>
      <c r="E1680" s="172"/>
      <c r="F1680" s="62"/>
      <c r="G1680" s="22"/>
    </row>
    <row r="1681" spans="1:7" ht="89.25" customHeight="1" x14ac:dyDescent="0.7">
      <c r="A1681" s="333" t="s">
        <v>506</v>
      </c>
      <c r="B1681" s="334"/>
      <c r="C1681" s="334"/>
      <c r="D1681" s="334"/>
      <c r="E1681" s="334"/>
      <c r="F1681" s="334"/>
      <c r="G1681" s="19" t="s">
        <v>15</v>
      </c>
    </row>
    <row r="1682" spans="1:7" ht="55.5" customHeight="1" x14ac:dyDescent="0.7">
      <c r="A1682" s="386" t="s">
        <v>107</v>
      </c>
      <c r="B1682" s="387"/>
      <c r="C1682" s="387"/>
      <c r="D1682" s="387"/>
      <c r="E1682" s="387"/>
      <c r="F1682" s="387"/>
      <c r="G1682" s="388"/>
    </row>
    <row r="1683" spans="1:7" ht="55.5" customHeight="1" x14ac:dyDescent="0.7">
      <c r="A1683" s="355" t="s">
        <v>507</v>
      </c>
      <c r="B1683" s="356"/>
      <c r="C1683" s="356"/>
      <c r="D1683" s="356"/>
      <c r="E1683" s="356"/>
      <c r="F1683" s="356"/>
      <c r="G1683" s="419"/>
    </row>
    <row r="1684" spans="1:7" ht="55.5" customHeight="1" x14ac:dyDescent="0.7">
      <c r="A1684" s="327" t="s">
        <v>523</v>
      </c>
      <c r="B1684" s="328"/>
      <c r="C1684" s="328"/>
      <c r="D1684" s="328"/>
      <c r="E1684" s="328"/>
      <c r="F1684" s="497" t="s">
        <v>572</v>
      </c>
      <c r="G1684" s="498"/>
    </row>
    <row r="1685" spans="1:7" ht="55.5" customHeight="1" x14ac:dyDescent="0.7">
      <c r="A1685" s="130">
        <v>45962</v>
      </c>
      <c r="B1685" s="11">
        <v>45992</v>
      </c>
      <c r="C1685" s="464">
        <v>170</v>
      </c>
      <c r="D1685" s="464"/>
      <c r="E1685" s="172">
        <f t="shared" ref="E1685" si="183">30+C1685</f>
        <v>200</v>
      </c>
      <c r="F1685" s="497"/>
      <c r="G1685" s="498"/>
    </row>
    <row r="1686" spans="1:7" ht="55.5" customHeight="1" x14ac:dyDescent="0.7">
      <c r="A1686" s="327" t="s">
        <v>524</v>
      </c>
      <c r="B1686" s="328"/>
      <c r="C1686" s="328"/>
      <c r="D1686" s="328"/>
      <c r="E1686" s="328"/>
      <c r="F1686" s="497"/>
      <c r="G1686" s="498"/>
    </row>
    <row r="1687" spans="1:7" ht="55.5" customHeight="1" x14ac:dyDescent="0.7">
      <c r="A1687" s="130"/>
      <c r="B1687" s="11"/>
      <c r="C1687" s="464"/>
      <c r="D1687" s="464"/>
      <c r="E1687" s="172"/>
      <c r="F1687" s="66"/>
      <c r="G1687" s="120"/>
    </row>
    <row r="1688" spans="1:7" ht="55.5" customHeight="1" x14ac:dyDescent="0.7">
      <c r="A1688" s="327" t="s">
        <v>149</v>
      </c>
      <c r="B1688" s="328"/>
      <c r="C1688" s="328"/>
      <c r="D1688" s="328"/>
      <c r="E1688" s="328"/>
      <c r="F1688" s="285"/>
      <c r="G1688" s="286"/>
    </row>
    <row r="1689" spans="1:7" ht="55.5" customHeight="1" x14ac:dyDescent="0.7">
      <c r="A1689" s="130">
        <v>45962</v>
      </c>
      <c r="B1689" s="11">
        <v>45992</v>
      </c>
      <c r="C1689" s="464">
        <f>60+C1685</f>
        <v>230</v>
      </c>
      <c r="D1689" s="464"/>
      <c r="E1689" s="464"/>
      <c r="F1689" s="285"/>
      <c r="G1689" s="286"/>
    </row>
    <row r="1690" spans="1:7" ht="55.5" customHeight="1" x14ac:dyDescent="0.7">
      <c r="A1690" s="327" t="s">
        <v>509</v>
      </c>
      <c r="B1690" s="328"/>
      <c r="C1690" s="328"/>
      <c r="D1690" s="328"/>
      <c r="E1690" s="328"/>
      <c r="F1690" s="285"/>
      <c r="G1690" s="286"/>
    </row>
    <row r="1691" spans="1:7" ht="55.5" customHeight="1" x14ac:dyDescent="0.7">
      <c r="A1691" s="130"/>
      <c r="B1691" s="11"/>
      <c r="C1691" s="464"/>
      <c r="D1691" s="464"/>
      <c r="E1691" s="464"/>
      <c r="F1691" s="244"/>
      <c r="G1691" s="245"/>
    </row>
    <row r="1692" spans="1:7" ht="55.5" customHeight="1" x14ac:dyDescent="0.7">
      <c r="A1692" s="327" t="s">
        <v>150</v>
      </c>
      <c r="B1692" s="328"/>
      <c r="C1692" s="328"/>
      <c r="D1692" s="328"/>
      <c r="E1692" s="328"/>
      <c r="F1692" s="228"/>
      <c r="G1692" s="229"/>
    </row>
    <row r="1693" spans="1:7" ht="55.5" customHeight="1" x14ac:dyDescent="0.7">
      <c r="A1693" s="130">
        <v>45962</v>
      </c>
      <c r="B1693" s="11">
        <v>45992</v>
      </c>
      <c r="C1693" s="464">
        <f>120+C1685</f>
        <v>290</v>
      </c>
      <c r="D1693" s="464"/>
      <c r="E1693" s="464"/>
      <c r="F1693" s="228"/>
      <c r="G1693" s="229"/>
    </row>
    <row r="1694" spans="1:7" ht="116.25" customHeight="1" x14ac:dyDescent="0.7">
      <c r="A1694" s="333" t="s">
        <v>605</v>
      </c>
      <c r="B1694" s="334"/>
      <c r="C1694" s="334"/>
      <c r="D1694" s="334"/>
      <c r="E1694" s="334"/>
      <c r="F1694" s="334"/>
      <c r="G1694" s="19" t="s">
        <v>16</v>
      </c>
    </row>
    <row r="1695" spans="1:7" ht="71.25" customHeight="1" x14ac:dyDescent="0.7">
      <c r="A1695" s="413" t="s">
        <v>606</v>
      </c>
      <c r="B1695" s="414"/>
      <c r="C1695" s="414"/>
      <c r="D1695" s="414"/>
      <c r="E1695" s="414"/>
      <c r="F1695" s="414"/>
      <c r="G1695" s="415"/>
    </row>
    <row r="1696" spans="1:7" ht="54" customHeight="1" x14ac:dyDescent="0.7">
      <c r="A1696" s="355" t="s">
        <v>109</v>
      </c>
      <c r="B1696" s="356"/>
      <c r="C1696" s="356"/>
      <c r="D1696" s="356"/>
      <c r="E1696" s="356"/>
      <c r="F1696" s="422"/>
      <c r="G1696" s="423"/>
    </row>
    <row r="1697" spans="1:8" ht="46.5" customHeight="1" x14ac:dyDescent="0.7">
      <c r="A1697" s="327" t="s">
        <v>634</v>
      </c>
      <c r="B1697" s="328"/>
      <c r="C1697" s="328"/>
      <c r="D1697" s="328"/>
      <c r="E1697" s="328"/>
      <c r="F1697" s="422"/>
      <c r="G1697" s="423"/>
    </row>
    <row r="1698" spans="1:8" ht="46.5" customHeight="1" x14ac:dyDescent="0.7">
      <c r="A1698" s="130">
        <v>45926</v>
      </c>
      <c r="B1698" s="11">
        <v>45992</v>
      </c>
      <c r="C1698" s="10">
        <v>110</v>
      </c>
      <c r="D1698" s="10">
        <v>120</v>
      </c>
      <c r="E1698" s="10" t="s">
        <v>13</v>
      </c>
      <c r="F1698" s="422"/>
      <c r="G1698" s="423"/>
      <c r="H1698" s="2"/>
    </row>
    <row r="1699" spans="1:8" ht="46.5" customHeight="1" x14ac:dyDescent="0.7">
      <c r="A1699" s="327" t="s">
        <v>540</v>
      </c>
      <c r="B1699" s="328"/>
      <c r="C1699" s="328"/>
      <c r="D1699" s="328"/>
      <c r="E1699" s="328"/>
      <c r="F1699" s="282"/>
      <c r="G1699" s="283"/>
      <c r="H1699" s="2"/>
    </row>
    <row r="1700" spans="1:8" ht="46.5" customHeight="1" x14ac:dyDescent="0.7">
      <c r="A1700" s="130">
        <v>45926</v>
      </c>
      <c r="B1700" s="11">
        <v>45992</v>
      </c>
      <c r="C1700" s="10">
        <v>115</v>
      </c>
      <c r="D1700" s="10">
        <v>125</v>
      </c>
      <c r="E1700" s="10" t="s">
        <v>13</v>
      </c>
      <c r="F1700" s="282"/>
      <c r="G1700" s="283"/>
      <c r="H1700" s="2"/>
    </row>
    <row r="1701" spans="1:8" ht="46.5" customHeight="1" x14ac:dyDescent="0.7">
      <c r="A1701" s="327" t="s">
        <v>112</v>
      </c>
      <c r="B1701" s="328"/>
      <c r="C1701" s="328"/>
      <c r="D1701" s="328"/>
      <c r="E1701" s="328"/>
      <c r="F1701" s="154"/>
      <c r="G1701" s="155"/>
      <c r="H1701" s="2"/>
    </row>
    <row r="1702" spans="1:8" ht="46.5" customHeight="1" x14ac:dyDescent="0.7">
      <c r="A1702" s="130">
        <v>45926</v>
      </c>
      <c r="B1702" s="11">
        <v>45992</v>
      </c>
      <c r="C1702" s="172">
        <v>125</v>
      </c>
      <c r="D1702" s="172">
        <v>135</v>
      </c>
      <c r="E1702" s="172">
        <v>175</v>
      </c>
      <c r="F1702" s="154"/>
      <c r="G1702" s="155"/>
      <c r="H1702" s="2"/>
    </row>
    <row r="1703" spans="1:8" ht="46.5" customHeight="1" x14ac:dyDescent="0.7">
      <c r="A1703" s="327" t="s">
        <v>85</v>
      </c>
      <c r="B1703" s="328"/>
      <c r="C1703" s="328"/>
      <c r="D1703" s="328"/>
      <c r="E1703" s="328"/>
      <c r="F1703" s="154"/>
      <c r="G1703" s="155"/>
      <c r="H1703" s="2"/>
    </row>
    <row r="1704" spans="1:8" ht="46.5" customHeight="1" x14ac:dyDescent="0.7">
      <c r="A1704" s="130">
        <v>45926</v>
      </c>
      <c r="B1704" s="11">
        <v>45992</v>
      </c>
      <c r="C1704" s="172">
        <v>200</v>
      </c>
      <c r="D1704" s="172">
        <v>210</v>
      </c>
      <c r="E1704" s="172">
        <v>240</v>
      </c>
      <c r="F1704" s="154"/>
      <c r="G1704" s="155"/>
      <c r="H1704" s="2"/>
    </row>
    <row r="1705" spans="1:8" ht="46.5" customHeight="1" x14ac:dyDescent="0.7">
      <c r="A1705" s="327" t="s">
        <v>342</v>
      </c>
      <c r="B1705" s="328"/>
      <c r="C1705" s="328"/>
      <c r="D1705" s="328"/>
      <c r="E1705" s="328"/>
      <c r="F1705" s="154"/>
      <c r="G1705" s="155"/>
      <c r="H1705" s="2"/>
    </row>
    <row r="1706" spans="1:8" ht="46.5" customHeight="1" x14ac:dyDescent="0.7">
      <c r="A1706" s="130">
        <v>45926</v>
      </c>
      <c r="B1706" s="11">
        <v>45992</v>
      </c>
      <c r="C1706" s="172">
        <v>250</v>
      </c>
      <c r="D1706" s="172">
        <v>260</v>
      </c>
      <c r="E1706" s="172">
        <v>290</v>
      </c>
      <c r="F1706" s="154"/>
      <c r="G1706" s="155"/>
      <c r="H1706" s="2"/>
    </row>
    <row r="1707" spans="1:8" ht="44.25" customHeight="1" x14ac:dyDescent="0.7">
      <c r="A1707" s="327" t="s">
        <v>343</v>
      </c>
      <c r="B1707" s="328"/>
      <c r="C1707" s="328"/>
      <c r="D1707" s="328"/>
      <c r="E1707" s="328"/>
      <c r="F1707" s="154"/>
      <c r="G1707" s="155"/>
      <c r="H1707" s="2"/>
    </row>
    <row r="1708" spans="1:8" ht="46.5" customHeight="1" x14ac:dyDescent="0.7">
      <c r="A1708" s="130">
        <v>45926</v>
      </c>
      <c r="B1708" s="11">
        <v>45992</v>
      </c>
      <c r="C1708" s="172">
        <v>300</v>
      </c>
      <c r="D1708" s="172">
        <v>310</v>
      </c>
      <c r="E1708" s="172">
        <v>340</v>
      </c>
      <c r="F1708" s="154"/>
      <c r="G1708" s="155"/>
      <c r="H1708" s="2"/>
    </row>
    <row r="1709" spans="1:8" ht="111" customHeight="1" x14ac:dyDescent="0.7">
      <c r="A1709" s="333" t="s">
        <v>128</v>
      </c>
      <c r="B1709" s="334"/>
      <c r="C1709" s="334"/>
      <c r="D1709" s="334"/>
      <c r="E1709" s="334"/>
      <c r="F1709" s="334"/>
      <c r="G1709" s="19" t="s">
        <v>16</v>
      </c>
      <c r="H1709" s="2"/>
    </row>
    <row r="1710" spans="1:8" ht="61.5" customHeight="1" x14ac:dyDescent="0.7">
      <c r="A1710" s="355" t="s">
        <v>109</v>
      </c>
      <c r="B1710" s="356"/>
      <c r="C1710" s="356"/>
      <c r="D1710" s="356"/>
      <c r="E1710" s="356"/>
      <c r="F1710" s="57"/>
      <c r="G1710" s="17"/>
      <c r="H1710" s="2"/>
    </row>
    <row r="1711" spans="1:8" ht="61.5" customHeight="1" x14ac:dyDescent="0.7">
      <c r="A1711" s="327" t="s">
        <v>129</v>
      </c>
      <c r="B1711" s="328"/>
      <c r="C1711" s="328"/>
      <c r="D1711" s="328"/>
      <c r="E1711" s="328"/>
      <c r="F1711" s="57"/>
      <c r="G1711" s="17"/>
      <c r="H1711" s="2"/>
    </row>
    <row r="1712" spans="1:8" ht="61.5" customHeight="1" x14ac:dyDescent="0.7">
      <c r="A1712" s="130">
        <v>45931</v>
      </c>
      <c r="B1712" s="11">
        <v>46023</v>
      </c>
      <c r="C1712" s="10">
        <v>85</v>
      </c>
      <c r="D1712" s="10">
        <v>95</v>
      </c>
      <c r="E1712" s="10">
        <v>105</v>
      </c>
      <c r="F1712" s="57"/>
      <c r="G1712" s="17"/>
      <c r="H1712" s="2"/>
    </row>
    <row r="1713" spans="1:8" ht="61.5" customHeight="1" x14ac:dyDescent="0.7">
      <c r="A1713" s="327" t="s">
        <v>112</v>
      </c>
      <c r="B1713" s="328"/>
      <c r="C1713" s="328"/>
      <c r="D1713" s="328"/>
      <c r="E1713" s="328"/>
      <c r="F1713" s="57"/>
      <c r="G1713" s="17"/>
      <c r="H1713" s="2"/>
    </row>
    <row r="1714" spans="1:8" ht="61.5" customHeight="1" x14ac:dyDescent="0.7">
      <c r="A1714" s="130">
        <v>45677</v>
      </c>
      <c r="B1714" s="11">
        <v>46023</v>
      </c>
      <c r="C1714" s="10">
        <f>16+C1712</f>
        <v>101</v>
      </c>
      <c r="D1714" s="10">
        <f>16+D1712</f>
        <v>111</v>
      </c>
      <c r="E1714" s="10">
        <f>16+E1712</f>
        <v>121</v>
      </c>
      <c r="F1714" s="57"/>
      <c r="G1714" s="17"/>
      <c r="H1714" s="2"/>
    </row>
    <row r="1715" spans="1:8" ht="61.5" customHeight="1" x14ac:dyDescent="0.7">
      <c r="A1715" s="327" t="s">
        <v>130</v>
      </c>
      <c r="B1715" s="328"/>
      <c r="C1715" s="328"/>
      <c r="D1715" s="328"/>
      <c r="E1715" s="328"/>
      <c r="F1715" s="57"/>
      <c r="G1715" s="17"/>
      <c r="H1715" s="2"/>
    </row>
    <row r="1716" spans="1:8" ht="61.5" customHeight="1" x14ac:dyDescent="0.7">
      <c r="A1716" s="130">
        <v>45677</v>
      </c>
      <c r="B1716" s="11">
        <v>45658</v>
      </c>
      <c r="C1716" s="325" t="s">
        <v>581</v>
      </c>
      <c r="D1716" s="325"/>
      <c r="E1716" s="433"/>
      <c r="F1716" s="57"/>
      <c r="G1716" s="17"/>
      <c r="H1716" s="2"/>
    </row>
    <row r="1717" spans="1:8" ht="61.5" customHeight="1" x14ac:dyDescent="0.7">
      <c r="A1717" s="327" t="s">
        <v>401</v>
      </c>
      <c r="B1717" s="328"/>
      <c r="C1717" s="328"/>
      <c r="D1717" s="328"/>
      <c r="E1717" s="328"/>
      <c r="F1717" s="57"/>
      <c r="G1717" s="17"/>
      <c r="H1717" s="2"/>
    </row>
    <row r="1718" spans="1:8" ht="61.5" customHeight="1" x14ac:dyDescent="0.7">
      <c r="A1718" s="130">
        <v>45677</v>
      </c>
      <c r="B1718" s="11">
        <v>45658</v>
      </c>
      <c r="C1718" s="325" t="s">
        <v>581</v>
      </c>
      <c r="D1718" s="325"/>
      <c r="E1718" s="433"/>
      <c r="F1718" s="57"/>
      <c r="G1718" s="17"/>
      <c r="H1718" s="2"/>
    </row>
    <row r="1719" spans="1:8" ht="114.75" customHeight="1" x14ac:dyDescent="0.7">
      <c r="A1719" s="333" t="s">
        <v>357</v>
      </c>
      <c r="B1719" s="334"/>
      <c r="C1719" s="334"/>
      <c r="D1719" s="334"/>
      <c r="E1719" s="334"/>
      <c r="F1719" s="334"/>
      <c r="G1719" s="19" t="s">
        <v>16</v>
      </c>
      <c r="H1719" s="2"/>
    </row>
    <row r="1720" spans="1:8" ht="73.5" customHeight="1" x14ac:dyDescent="0.7">
      <c r="A1720" s="386" t="s">
        <v>214</v>
      </c>
      <c r="B1720" s="387"/>
      <c r="C1720" s="387"/>
      <c r="D1720" s="387"/>
      <c r="E1720" s="387"/>
      <c r="F1720" s="387"/>
      <c r="G1720" s="388"/>
      <c r="H1720" s="2"/>
    </row>
    <row r="1721" spans="1:8" ht="66" customHeight="1" x14ac:dyDescent="0.7">
      <c r="A1721" s="494" t="s">
        <v>8</v>
      </c>
      <c r="B1721" s="495"/>
      <c r="C1721" s="495"/>
      <c r="D1721" s="495"/>
      <c r="E1721" s="496"/>
      <c r="F1721" s="341" t="s">
        <v>476</v>
      </c>
      <c r="G1721" s="423"/>
      <c r="H1721" s="2"/>
    </row>
    <row r="1722" spans="1:8" ht="66" customHeight="1" x14ac:dyDescent="0.7">
      <c r="A1722" s="327" t="s">
        <v>108</v>
      </c>
      <c r="B1722" s="328"/>
      <c r="C1722" s="328"/>
      <c r="D1722" s="328"/>
      <c r="E1722" s="329"/>
      <c r="F1722" s="341"/>
      <c r="G1722" s="423"/>
      <c r="H1722" s="2"/>
    </row>
    <row r="1723" spans="1:8" ht="66" customHeight="1" x14ac:dyDescent="0.7">
      <c r="A1723" s="130">
        <v>45931</v>
      </c>
      <c r="B1723" s="11">
        <v>46018</v>
      </c>
      <c r="C1723" s="172">
        <v>100</v>
      </c>
      <c r="D1723" s="172">
        <v>110</v>
      </c>
      <c r="E1723" s="47" t="s">
        <v>71</v>
      </c>
      <c r="F1723" s="12"/>
      <c r="G1723" s="155"/>
      <c r="H1723" s="2"/>
    </row>
    <row r="1724" spans="1:8" ht="66" customHeight="1" x14ac:dyDescent="0.7">
      <c r="A1724" s="130">
        <v>46018</v>
      </c>
      <c r="B1724" s="11">
        <v>46023</v>
      </c>
      <c r="C1724" s="172">
        <v>140</v>
      </c>
      <c r="D1724" s="172">
        <v>150</v>
      </c>
      <c r="E1724" s="47" t="s">
        <v>71</v>
      </c>
      <c r="F1724" s="12"/>
      <c r="G1724" s="155"/>
      <c r="H1724" s="2"/>
    </row>
    <row r="1725" spans="1:8" ht="66" customHeight="1" x14ac:dyDescent="0.7">
      <c r="A1725" s="327" t="s">
        <v>112</v>
      </c>
      <c r="B1725" s="328"/>
      <c r="C1725" s="328"/>
      <c r="D1725" s="328"/>
      <c r="E1725" s="329"/>
      <c r="F1725" s="12"/>
      <c r="G1725" s="22"/>
      <c r="H1725" s="2"/>
    </row>
    <row r="1726" spans="1:8" ht="66" customHeight="1" x14ac:dyDescent="0.7">
      <c r="A1726" s="130">
        <v>45931</v>
      </c>
      <c r="B1726" s="11">
        <v>46018</v>
      </c>
      <c r="C1726" s="172">
        <v>110</v>
      </c>
      <c r="D1726" s="172">
        <v>120</v>
      </c>
      <c r="E1726" s="47" t="s">
        <v>71</v>
      </c>
      <c r="F1726" s="152"/>
      <c r="G1726" s="22"/>
      <c r="H1726" s="2"/>
    </row>
    <row r="1727" spans="1:8" ht="66" customHeight="1" x14ac:dyDescent="0.7">
      <c r="A1727" s="130">
        <v>46018</v>
      </c>
      <c r="B1727" s="11">
        <v>46023</v>
      </c>
      <c r="C1727" s="172">
        <v>150</v>
      </c>
      <c r="D1727" s="172">
        <v>160</v>
      </c>
      <c r="E1727" s="47" t="s">
        <v>71</v>
      </c>
      <c r="F1727" s="152"/>
      <c r="G1727" s="22"/>
      <c r="H1727" s="2"/>
    </row>
    <row r="1728" spans="1:8" ht="66" customHeight="1" x14ac:dyDescent="0.7">
      <c r="A1728" s="327" t="s">
        <v>224</v>
      </c>
      <c r="B1728" s="328"/>
      <c r="C1728" s="328"/>
      <c r="D1728" s="328"/>
      <c r="E1728" s="329"/>
      <c r="F1728" s="152"/>
      <c r="G1728" s="22"/>
      <c r="H1728" s="2"/>
    </row>
    <row r="1729" spans="1:8" ht="66" customHeight="1" x14ac:dyDescent="0.7">
      <c r="A1729" s="130">
        <v>45931</v>
      </c>
      <c r="B1729" s="11">
        <v>46018</v>
      </c>
      <c r="C1729" s="172">
        <v>170</v>
      </c>
      <c r="D1729" s="172">
        <v>180</v>
      </c>
      <c r="E1729" s="10" t="s">
        <v>71</v>
      </c>
      <c r="F1729" s="62"/>
      <c r="G1729" s="22"/>
      <c r="H1729" s="2"/>
    </row>
    <row r="1730" spans="1:8" ht="66" customHeight="1" x14ac:dyDescent="0.7">
      <c r="A1730" s="130">
        <v>46018</v>
      </c>
      <c r="B1730" s="11">
        <v>46023</v>
      </c>
      <c r="C1730" s="172">
        <v>200</v>
      </c>
      <c r="D1730" s="172">
        <v>210</v>
      </c>
      <c r="E1730" s="10" t="s">
        <v>71</v>
      </c>
      <c r="F1730" s="62"/>
      <c r="G1730" s="22"/>
      <c r="H1730" s="2"/>
    </row>
    <row r="1731" spans="1:8" ht="66" customHeight="1" x14ac:dyDescent="0.7">
      <c r="A1731" s="327" t="s">
        <v>154</v>
      </c>
      <c r="B1731" s="328"/>
      <c r="C1731" s="328"/>
      <c r="D1731" s="328"/>
      <c r="E1731" s="328"/>
      <c r="F1731" s="62"/>
      <c r="G1731" s="22"/>
      <c r="H1731" s="2"/>
    </row>
    <row r="1732" spans="1:8" ht="66" customHeight="1" x14ac:dyDescent="0.7">
      <c r="A1732" s="130">
        <v>45931</v>
      </c>
      <c r="B1732" s="11">
        <v>46018</v>
      </c>
      <c r="C1732" s="172">
        <v>190</v>
      </c>
      <c r="D1732" s="172">
        <v>200</v>
      </c>
      <c r="E1732" s="10" t="s">
        <v>71</v>
      </c>
      <c r="F1732" s="62"/>
      <c r="G1732" s="22"/>
      <c r="H1732" s="2"/>
    </row>
    <row r="1733" spans="1:8" ht="66" customHeight="1" x14ac:dyDescent="0.7">
      <c r="A1733" s="130">
        <v>46018</v>
      </c>
      <c r="B1733" s="11">
        <v>46023</v>
      </c>
      <c r="C1733" s="172">
        <v>220</v>
      </c>
      <c r="D1733" s="172">
        <v>230</v>
      </c>
      <c r="E1733" s="10" t="s">
        <v>71</v>
      </c>
      <c r="F1733" s="62"/>
      <c r="G1733" s="22"/>
      <c r="H1733" s="2"/>
    </row>
    <row r="1734" spans="1:8" ht="113.25" customHeight="1" x14ac:dyDescent="0.7">
      <c r="A1734" s="333" t="s">
        <v>297</v>
      </c>
      <c r="B1734" s="334"/>
      <c r="C1734" s="334"/>
      <c r="D1734" s="334"/>
      <c r="E1734" s="334"/>
      <c r="F1734" s="334"/>
      <c r="G1734" s="19" t="s">
        <v>16</v>
      </c>
      <c r="H1734" s="2"/>
    </row>
    <row r="1735" spans="1:8" ht="77.25" customHeight="1" x14ac:dyDescent="0.7">
      <c r="A1735" s="361" t="s">
        <v>325</v>
      </c>
      <c r="B1735" s="362"/>
      <c r="C1735" s="362"/>
      <c r="D1735" s="362"/>
      <c r="E1735" s="362"/>
      <c r="F1735" s="362"/>
      <c r="G1735" s="363"/>
      <c r="H1735" s="2"/>
    </row>
    <row r="1736" spans="1:8" ht="69.75" customHeight="1" x14ac:dyDescent="0.7">
      <c r="A1736" s="355" t="s">
        <v>8</v>
      </c>
      <c r="B1736" s="356"/>
      <c r="C1736" s="356"/>
      <c r="D1736" s="356"/>
      <c r="E1736" s="356"/>
      <c r="F1736" s="492" t="s">
        <v>593</v>
      </c>
      <c r="G1736" s="322"/>
      <c r="H1736" s="2"/>
    </row>
    <row r="1737" spans="1:8" ht="66" customHeight="1" x14ac:dyDescent="0.7">
      <c r="A1737" s="327" t="s">
        <v>592</v>
      </c>
      <c r="B1737" s="328"/>
      <c r="C1737" s="328"/>
      <c r="D1737" s="328"/>
      <c r="E1737" s="328"/>
      <c r="F1737" s="493"/>
      <c r="G1737" s="322"/>
      <c r="H1737" s="2"/>
    </row>
    <row r="1738" spans="1:8" ht="66" customHeight="1" x14ac:dyDescent="0.7">
      <c r="A1738" s="130">
        <v>45931</v>
      </c>
      <c r="B1738" s="11">
        <v>46068</v>
      </c>
      <c r="C1738" s="172">
        <v>100</v>
      </c>
      <c r="D1738" s="172">
        <v>110</v>
      </c>
      <c r="E1738" s="10" t="s">
        <v>71</v>
      </c>
      <c r="F1738" s="65"/>
      <c r="G1738" s="36"/>
      <c r="H1738" s="2"/>
    </row>
    <row r="1739" spans="1:8" ht="66" customHeight="1" x14ac:dyDescent="0.7">
      <c r="A1739" s="130">
        <v>46068</v>
      </c>
      <c r="B1739" s="11">
        <v>46102</v>
      </c>
      <c r="C1739" s="172">
        <v>75</v>
      </c>
      <c r="D1739" s="172">
        <v>85</v>
      </c>
      <c r="E1739" s="10" t="s">
        <v>71</v>
      </c>
      <c r="F1739" s="65"/>
      <c r="G1739" s="36"/>
      <c r="H1739" s="2"/>
    </row>
    <row r="1740" spans="1:8" ht="66" customHeight="1" x14ac:dyDescent="0.7">
      <c r="A1740" s="130">
        <v>46102</v>
      </c>
      <c r="B1740" s="11">
        <v>46143</v>
      </c>
      <c r="C1740" s="172">
        <v>100</v>
      </c>
      <c r="D1740" s="172">
        <v>110</v>
      </c>
      <c r="E1740" s="10" t="s">
        <v>71</v>
      </c>
      <c r="F1740" s="65"/>
      <c r="G1740" s="36"/>
      <c r="H1740" s="2"/>
    </row>
    <row r="1741" spans="1:8" ht="66" customHeight="1" x14ac:dyDescent="0.7">
      <c r="A1741" s="327" t="s">
        <v>467</v>
      </c>
      <c r="B1741" s="328"/>
      <c r="C1741" s="328"/>
      <c r="D1741" s="328"/>
      <c r="E1741" s="328"/>
      <c r="F1741" s="287"/>
      <c r="G1741" s="288"/>
      <c r="H1741" s="2"/>
    </row>
    <row r="1742" spans="1:8" ht="66" customHeight="1" x14ac:dyDescent="0.7">
      <c r="A1742" s="130">
        <v>45931</v>
      </c>
      <c r="B1742" s="11">
        <v>46068</v>
      </c>
      <c r="C1742" s="172">
        <f t="shared" ref="C1742:D1744" si="184">40+C1738</f>
        <v>140</v>
      </c>
      <c r="D1742" s="172">
        <f t="shared" si="184"/>
        <v>150</v>
      </c>
      <c r="E1742" s="10" t="s">
        <v>71</v>
      </c>
      <c r="F1742" s="287"/>
      <c r="G1742" s="288"/>
      <c r="H1742" s="2"/>
    </row>
    <row r="1743" spans="1:8" ht="66" customHeight="1" x14ac:dyDescent="0.7">
      <c r="A1743" s="130">
        <v>46068</v>
      </c>
      <c r="B1743" s="11">
        <v>46102</v>
      </c>
      <c r="C1743" s="172">
        <f t="shared" si="184"/>
        <v>115</v>
      </c>
      <c r="D1743" s="172">
        <f t="shared" si="184"/>
        <v>125</v>
      </c>
      <c r="E1743" s="10" t="s">
        <v>71</v>
      </c>
      <c r="F1743" s="287"/>
      <c r="G1743" s="288"/>
      <c r="H1743" s="2"/>
    </row>
    <row r="1744" spans="1:8" ht="66" customHeight="1" x14ac:dyDescent="0.7">
      <c r="A1744" s="130">
        <v>46102</v>
      </c>
      <c r="B1744" s="11">
        <v>46143</v>
      </c>
      <c r="C1744" s="172">
        <f t="shared" si="184"/>
        <v>140</v>
      </c>
      <c r="D1744" s="172">
        <f t="shared" si="184"/>
        <v>150</v>
      </c>
      <c r="E1744" s="10" t="s">
        <v>71</v>
      </c>
      <c r="F1744" s="287"/>
      <c r="G1744" s="288"/>
      <c r="H1744" s="2"/>
    </row>
    <row r="1745" spans="1:8" ht="66" customHeight="1" x14ac:dyDescent="0.7">
      <c r="A1745" s="327" t="s">
        <v>290</v>
      </c>
      <c r="B1745" s="328"/>
      <c r="C1745" s="328"/>
      <c r="D1745" s="328"/>
      <c r="E1745" s="328"/>
      <c r="F1745" s="65"/>
      <c r="G1745" s="36"/>
      <c r="H1745" s="2"/>
    </row>
    <row r="1746" spans="1:8" ht="66" customHeight="1" x14ac:dyDescent="0.7">
      <c r="A1746" s="130">
        <v>45931</v>
      </c>
      <c r="B1746" s="11">
        <v>46068</v>
      </c>
      <c r="C1746" s="172">
        <f t="shared" ref="C1746:D1748" si="185">75+C1738</f>
        <v>175</v>
      </c>
      <c r="D1746" s="172">
        <f t="shared" si="185"/>
        <v>185</v>
      </c>
      <c r="E1746" s="10" t="s">
        <v>71</v>
      </c>
      <c r="F1746" s="65"/>
      <c r="G1746" s="36"/>
      <c r="H1746" s="2"/>
    </row>
    <row r="1747" spans="1:8" ht="66" customHeight="1" x14ac:dyDescent="0.7">
      <c r="A1747" s="130">
        <v>46068</v>
      </c>
      <c r="B1747" s="11">
        <v>46102</v>
      </c>
      <c r="C1747" s="172">
        <f t="shared" si="185"/>
        <v>150</v>
      </c>
      <c r="D1747" s="172">
        <f t="shared" si="185"/>
        <v>160</v>
      </c>
      <c r="E1747" s="10" t="s">
        <v>71</v>
      </c>
      <c r="F1747" s="65"/>
      <c r="G1747" s="36"/>
      <c r="H1747" s="2"/>
    </row>
    <row r="1748" spans="1:8" ht="66" customHeight="1" x14ac:dyDescent="0.7">
      <c r="A1748" s="130">
        <v>46102</v>
      </c>
      <c r="B1748" s="11">
        <v>46143</v>
      </c>
      <c r="C1748" s="172">
        <f t="shared" si="185"/>
        <v>175</v>
      </c>
      <c r="D1748" s="172">
        <f t="shared" si="185"/>
        <v>185</v>
      </c>
      <c r="E1748" s="10" t="s">
        <v>71</v>
      </c>
      <c r="F1748" s="65"/>
      <c r="G1748" s="36"/>
      <c r="H1748" s="2"/>
    </row>
    <row r="1749" spans="1:8" ht="111" customHeight="1" x14ac:dyDescent="0.7">
      <c r="A1749" s="333" t="s">
        <v>341</v>
      </c>
      <c r="B1749" s="334"/>
      <c r="C1749" s="334"/>
      <c r="D1749" s="334"/>
      <c r="E1749" s="334"/>
      <c r="F1749" s="334"/>
      <c r="G1749" s="19" t="s">
        <v>16</v>
      </c>
      <c r="H1749" s="2"/>
    </row>
    <row r="1750" spans="1:8" ht="75" customHeight="1" x14ac:dyDescent="0.7">
      <c r="A1750" s="413" t="s">
        <v>396</v>
      </c>
      <c r="B1750" s="414"/>
      <c r="C1750" s="414"/>
      <c r="D1750" s="414"/>
      <c r="E1750" s="414"/>
      <c r="F1750" s="414"/>
      <c r="G1750" s="415"/>
      <c r="H1750" s="2"/>
    </row>
    <row r="1751" spans="1:8" ht="60.75" customHeight="1" x14ac:dyDescent="0.7">
      <c r="A1751" s="355" t="s">
        <v>8</v>
      </c>
      <c r="B1751" s="356"/>
      <c r="C1751" s="356"/>
      <c r="D1751" s="356"/>
      <c r="E1751" s="356"/>
      <c r="F1751" s="523"/>
      <c r="G1751" s="524"/>
      <c r="H1751" s="2"/>
    </row>
    <row r="1752" spans="1:8" ht="66" customHeight="1" x14ac:dyDescent="0.7">
      <c r="A1752" s="327" t="s">
        <v>77</v>
      </c>
      <c r="B1752" s="328"/>
      <c r="C1752" s="328"/>
      <c r="D1752" s="328"/>
      <c r="E1752" s="328"/>
      <c r="F1752" s="525"/>
      <c r="G1752" s="524"/>
      <c r="H1752" s="2"/>
    </row>
    <row r="1753" spans="1:8" ht="66" customHeight="1" x14ac:dyDescent="0.7">
      <c r="A1753" s="130"/>
      <c r="B1753" s="11"/>
      <c r="C1753" s="202"/>
      <c r="D1753" s="202"/>
      <c r="E1753" s="10"/>
      <c r="F1753" s="163"/>
      <c r="G1753" s="162"/>
      <c r="H1753" s="2"/>
    </row>
    <row r="1754" spans="1:8" ht="66" customHeight="1" x14ac:dyDescent="0.7">
      <c r="A1754" s="327" t="s">
        <v>155</v>
      </c>
      <c r="B1754" s="328"/>
      <c r="C1754" s="328"/>
      <c r="D1754" s="328"/>
      <c r="E1754" s="328"/>
      <c r="F1754" s="53"/>
      <c r="G1754" s="28"/>
      <c r="H1754" s="2"/>
    </row>
    <row r="1755" spans="1:8" ht="66" customHeight="1" x14ac:dyDescent="0.7">
      <c r="A1755" s="130"/>
      <c r="B1755" s="11"/>
      <c r="C1755" s="226">
        <f>20+C1753</f>
        <v>20</v>
      </c>
      <c r="D1755" s="226">
        <f>20+D1753</f>
        <v>20</v>
      </c>
      <c r="E1755" s="226">
        <f>20+E1753</f>
        <v>20</v>
      </c>
      <c r="F1755" s="53"/>
      <c r="G1755" s="28"/>
      <c r="H1755" s="2"/>
    </row>
    <row r="1756" spans="1:8" ht="66" customHeight="1" x14ac:dyDescent="0.7">
      <c r="A1756" s="327" t="s">
        <v>462</v>
      </c>
      <c r="B1756" s="328"/>
      <c r="C1756" s="328"/>
      <c r="D1756" s="328"/>
      <c r="E1756" s="352"/>
      <c r="F1756" s="53"/>
      <c r="G1756" s="28"/>
      <c r="H1756" s="2"/>
    </row>
    <row r="1757" spans="1:8" ht="66" customHeight="1" x14ac:dyDescent="0.7">
      <c r="A1757" s="130"/>
      <c r="B1757" s="11"/>
      <c r="C1757" s="226">
        <f>25+C1753</f>
        <v>25</v>
      </c>
      <c r="D1757" s="226">
        <f>25+D1753</f>
        <v>25</v>
      </c>
      <c r="E1757" s="226">
        <f>25+E1753</f>
        <v>25</v>
      </c>
      <c r="F1757" s="53"/>
      <c r="G1757" s="28"/>
      <c r="H1757" s="2"/>
    </row>
    <row r="1758" spans="1:8" ht="66" customHeight="1" x14ac:dyDescent="0.7">
      <c r="A1758" s="327" t="s">
        <v>85</v>
      </c>
      <c r="B1758" s="328"/>
      <c r="C1758" s="328"/>
      <c r="D1758" s="328"/>
      <c r="E1758" s="328"/>
      <c r="F1758" s="157"/>
      <c r="G1758" s="158"/>
      <c r="H1758" s="2"/>
    </row>
    <row r="1759" spans="1:8" ht="66" customHeight="1" x14ac:dyDescent="0.7">
      <c r="A1759" s="130"/>
      <c r="B1759" s="11"/>
      <c r="C1759" s="226">
        <v>250</v>
      </c>
      <c r="D1759" s="226">
        <v>250</v>
      </c>
      <c r="E1759" s="193">
        <v>290</v>
      </c>
      <c r="F1759" s="157"/>
      <c r="G1759" s="158"/>
      <c r="H1759" s="2"/>
    </row>
    <row r="1760" spans="1:8" ht="66" customHeight="1" x14ac:dyDescent="0.7">
      <c r="A1760" s="327" t="s">
        <v>342</v>
      </c>
      <c r="B1760" s="328"/>
      <c r="C1760" s="328"/>
      <c r="D1760" s="328"/>
      <c r="E1760" s="328"/>
      <c r="F1760" s="550"/>
      <c r="G1760" s="445"/>
      <c r="H1760" s="2"/>
    </row>
    <row r="1761" spans="1:8" ht="66" customHeight="1" x14ac:dyDescent="0.7">
      <c r="A1761" s="130"/>
      <c r="B1761" s="11"/>
      <c r="C1761" s="226">
        <v>300</v>
      </c>
      <c r="D1761" s="226">
        <v>300</v>
      </c>
      <c r="E1761" s="193">
        <v>340</v>
      </c>
      <c r="F1761" s="550"/>
      <c r="G1761" s="445"/>
      <c r="H1761" s="2"/>
    </row>
    <row r="1762" spans="1:8" ht="66" customHeight="1" x14ac:dyDescent="0.7">
      <c r="A1762" s="327" t="s">
        <v>343</v>
      </c>
      <c r="B1762" s="328"/>
      <c r="C1762" s="328"/>
      <c r="D1762" s="328"/>
      <c r="E1762" s="328"/>
      <c r="F1762" s="550"/>
      <c r="G1762" s="445"/>
      <c r="H1762" s="2"/>
    </row>
    <row r="1763" spans="1:8" ht="66" customHeight="1" x14ac:dyDescent="0.7">
      <c r="A1763" s="130"/>
      <c r="B1763" s="11"/>
      <c r="C1763" s="226">
        <v>350</v>
      </c>
      <c r="D1763" s="226">
        <v>350</v>
      </c>
      <c r="E1763" s="193">
        <v>390</v>
      </c>
      <c r="F1763" s="157"/>
      <c r="G1763" s="158"/>
      <c r="H1763" s="2"/>
    </row>
    <row r="1764" spans="1:8" ht="79.5" customHeight="1" x14ac:dyDescent="0.7">
      <c r="A1764" s="386" t="s">
        <v>463</v>
      </c>
      <c r="B1764" s="387"/>
      <c r="C1764" s="387"/>
      <c r="D1764" s="387"/>
      <c r="E1764" s="387"/>
      <c r="F1764" s="387"/>
      <c r="G1764" s="388"/>
      <c r="H1764" s="2"/>
    </row>
    <row r="1765" spans="1:8" ht="66" customHeight="1" x14ac:dyDescent="0.7">
      <c r="A1765" s="355" t="s">
        <v>8</v>
      </c>
      <c r="B1765" s="356"/>
      <c r="C1765" s="356"/>
      <c r="D1765" s="356"/>
      <c r="E1765" s="356"/>
      <c r="F1765" s="157"/>
      <c r="G1765" s="158"/>
      <c r="H1765" s="2"/>
    </row>
    <row r="1766" spans="1:8" ht="66" customHeight="1" x14ac:dyDescent="0.7">
      <c r="A1766" s="327" t="s">
        <v>77</v>
      </c>
      <c r="B1766" s="328"/>
      <c r="C1766" s="328"/>
      <c r="D1766" s="328"/>
      <c r="E1766" s="328"/>
      <c r="F1766" s="157"/>
      <c r="G1766" s="158"/>
      <c r="H1766" s="2"/>
    </row>
    <row r="1767" spans="1:8" ht="66" customHeight="1" x14ac:dyDescent="0.7">
      <c r="A1767" s="139">
        <v>45520</v>
      </c>
      <c r="B1767" s="192">
        <v>45597</v>
      </c>
      <c r="C1767" s="226">
        <v>95</v>
      </c>
      <c r="D1767" s="226">
        <v>105</v>
      </c>
      <c r="E1767" s="193">
        <v>155</v>
      </c>
      <c r="F1767" s="157"/>
      <c r="G1767" s="158"/>
      <c r="H1767" s="2"/>
    </row>
    <row r="1768" spans="1:8" ht="66" customHeight="1" x14ac:dyDescent="0.7">
      <c r="A1768" s="327" t="s">
        <v>155</v>
      </c>
      <c r="B1768" s="328"/>
      <c r="C1768" s="328"/>
      <c r="D1768" s="328"/>
      <c r="E1768" s="328"/>
      <c r="F1768" s="157"/>
      <c r="G1768" s="158"/>
      <c r="H1768" s="2"/>
    </row>
    <row r="1769" spans="1:8" ht="66" customHeight="1" x14ac:dyDescent="0.7">
      <c r="A1769" s="139">
        <v>45520</v>
      </c>
      <c r="B1769" s="192">
        <v>45597</v>
      </c>
      <c r="C1769" s="226">
        <f>20+C1767</f>
        <v>115</v>
      </c>
      <c r="D1769" s="226">
        <f>20+D1767</f>
        <v>125</v>
      </c>
      <c r="E1769" s="226">
        <f>20+E1767</f>
        <v>175</v>
      </c>
      <c r="F1769" s="157"/>
      <c r="G1769" s="158"/>
      <c r="H1769" s="2"/>
    </row>
    <row r="1770" spans="1:8" ht="66" customHeight="1" x14ac:dyDescent="0.7">
      <c r="A1770" s="327" t="s">
        <v>462</v>
      </c>
      <c r="B1770" s="328"/>
      <c r="C1770" s="328"/>
      <c r="D1770" s="328"/>
      <c r="E1770" s="328"/>
      <c r="F1770" s="157"/>
      <c r="G1770" s="158"/>
      <c r="H1770" s="2"/>
    </row>
    <row r="1771" spans="1:8" ht="66" customHeight="1" x14ac:dyDescent="0.7">
      <c r="A1771" s="139">
        <v>45520</v>
      </c>
      <c r="B1771" s="192">
        <v>45597</v>
      </c>
      <c r="C1771" s="226">
        <f>25+C1767</f>
        <v>120</v>
      </c>
      <c r="D1771" s="226">
        <f>25+D1767</f>
        <v>130</v>
      </c>
      <c r="E1771" s="226">
        <f>25+E1767</f>
        <v>180</v>
      </c>
      <c r="F1771" s="157"/>
      <c r="G1771" s="158"/>
      <c r="H1771" s="2"/>
    </row>
    <row r="1772" spans="1:8" ht="66" customHeight="1" x14ac:dyDescent="0.7">
      <c r="A1772" s="327" t="s">
        <v>85</v>
      </c>
      <c r="B1772" s="328"/>
      <c r="C1772" s="328"/>
      <c r="D1772" s="328"/>
      <c r="E1772" s="328"/>
      <c r="F1772" s="157"/>
      <c r="G1772" s="158"/>
      <c r="H1772" s="2"/>
    </row>
    <row r="1773" spans="1:8" ht="66" customHeight="1" x14ac:dyDescent="0.7">
      <c r="A1773" s="139">
        <v>45413</v>
      </c>
      <c r="B1773" s="192">
        <v>45597</v>
      </c>
      <c r="C1773" s="226">
        <v>250</v>
      </c>
      <c r="D1773" s="226">
        <v>250</v>
      </c>
      <c r="E1773" s="193">
        <v>290</v>
      </c>
      <c r="F1773" s="157"/>
      <c r="G1773" s="158"/>
      <c r="H1773" s="2"/>
    </row>
    <row r="1774" spans="1:8" ht="66" customHeight="1" x14ac:dyDescent="0.7">
      <c r="A1774" s="327" t="s">
        <v>342</v>
      </c>
      <c r="B1774" s="328"/>
      <c r="C1774" s="328"/>
      <c r="D1774" s="328"/>
      <c r="E1774" s="328"/>
      <c r="F1774" s="157"/>
      <c r="G1774" s="158"/>
      <c r="H1774" s="2"/>
    </row>
    <row r="1775" spans="1:8" ht="66" customHeight="1" x14ac:dyDescent="0.7">
      <c r="A1775" s="139">
        <v>45413</v>
      </c>
      <c r="B1775" s="192">
        <v>45597</v>
      </c>
      <c r="C1775" s="226">
        <v>300</v>
      </c>
      <c r="D1775" s="226">
        <v>300</v>
      </c>
      <c r="E1775" s="193">
        <v>340</v>
      </c>
      <c r="F1775" s="157"/>
      <c r="G1775" s="158"/>
      <c r="H1775" s="2"/>
    </row>
    <row r="1776" spans="1:8" ht="66" customHeight="1" x14ac:dyDescent="0.7">
      <c r="A1776" s="327" t="s">
        <v>343</v>
      </c>
      <c r="B1776" s="328"/>
      <c r="C1776" s="328"/>
      <c r="D1776" s="328"/>
      <c r="E1776" s="328"/>
      <c r="F1776" s="157"/>
      <c r="G1776" s="158"/>
      <c r="H1776" s="2"/>
    </row>
    <row r="1777" spans="1:8" ht="66" customHeight="1" x14ac:dyDescent="0.7">
      <c r="A1777" s="139">
        <v>45413</v>
      </c>
      <c r="B1777" s="192">
        <v>45597</v>
      </c>
      <c r="C1777" s="226">
        <v>350</v>
      </c>
      <c r="D1777" s="226">
        <v>350</v>
      </c>
      <c r="E1777" s="193">
        <v>390</v>
      </c>
      <c r="F1777" s="157"/>
      <c r="G1777" s="158"/>
      <c r="H1777" s="2"/>
    </row>
    <row r="1778" spans="1:8" ht="116.25" customHeight="1" x14ac:dyDescent="0.7">
      <c r="A1778" s="333" t="s">
        <v>287</v>
      </c>
      <c r="B1778" s="334"/>
      <c r="C1778" s="334"/>
      <c r="D1778" s="334"/>
      <c r="E1778" s="334"/>
      <c r="F1778" s="334"/>
      <c r="G1778" s="19" t="s">
        <v>16</v>
      </c>
      <c r="H1778" s="2"/>
    </row>
    <row r="1779" spans="1:8" ht="66" customHeight="1" x14ac:dyDescent="0.7">
      <c r="A1779" s="386" t="s">
        <v>325</v>
      </c>
      <c r="B1779" s="387"/>
      <c r="C1779" s="387"/>
      <c r="D1779" s="387"/>
      <c r="E1779" s="387"/>
      <c r="F1779" s="387"/>
      <c r="G1779" s="388"/>
      <c r="H1779" s="2"/>
    </row>
    <row r="1780" spans="1:8" ht="66" customHeight="1" x14ac:dyDescent="0.7">
      <c r="A1780" s="528" t="s">
        <v>8</v>
      </c>
      <c r="B1780" s="529"/>
      <c r="C1780" s="529"/>
      <c r="D1780" s="529"/>
      <c r="E1780" s="529"/>
      <c r="F1780" s="531" t="s">
        <v>288</v>
      </c>
      <c r="G1780" s="532"/>
      <c r="H1780" s="2"/>
    </row>
    <row r="1781" spans="1:8" ht="66" customHeight="1" x14ac:dyDescent="0.7">
      <c r="A1781" s="327" t="s">
        <v>525</v>
      </c>
      <c r="B1781" s="328"/>
      <c r="C1781" s="328"/>
      <c r="D1781" s="328"/>
      <c r="E1781" s="328"/>
      <c r="F1781" s="531"/>
      <c r="G1781" s="532"/>
      <c r="H1781" s="2"/>
    </row>
    <row r="1782" spans="1:8" ht="66" customHeight="1" x14ac:dyDescent="0.7">
      <c r="A1782" s="130"/>
      <c r="B1782" s="11"/>
      <c r="C1782" s="172"/>
      <c r="D1782" s="172"/>
      <c r="E1782" s="172"/>
      <c r="F1782" s="81"/>
      <c r="G1782" s="125"/>
      <c r="H1782" s="2"/>
    </row>
    <row r="1783" spans="1:8" ht="66" customHeight="1" x14ac:dyDescent="0.7">
      <c r="A1783" s="327" t="s">
        <v>526</v>
      </c>
      <c r="B1783" s="328"/>
      <c r="C1783" s="328"/>
      <c r="D1783" s="328"/>
      <c r="E1783" s="328"/>
      <c r="F1783" s="81"/>
      <c r="G1783" s="125"/>
      <c r="H1783" s="2"/>
    </row>
    <row r="1784" spans="1:8" ht="66" customHeight="1" x14ac:dyDescent="0.7">
      <c r="A1784" s="130"/>
      <c r="B1784" s="11"/>
      <c r="C1784" s="205">
        <f>15+C1782</f>
        <v>15</v>
      </c>
      <c r="D1784" s="205">
        <f>15+D1782</f>
        <v>15</v>
      </c>
      <c r="E1784" s="205">
        <f>15+E1782</f>
        <v>15</v>
      </c>
      <c r="F1784" s="81"/>
      <c r="G1784" s="125"/>
      <c r="H1784" s="2"/>
    </row>
    <row r="1785" spans="1:8" ht="111" customHeight="1" x14ac:dyDescent="0.7">
      <c r="A1785" s="333" t="s">
        <v>300</v>
      </c>
      <c r="B1785" s="334"/>
      <c r="C1785" s="334"/>
      <c r="D1785" s="334"/>
      <c r="E1785" s="334"/>
      <c r="F1785" s="334"/>
      <c r="G1785" s="19" t="s">
        <v>16</v>
      </c>
      <c r="H1785" s="2"/>
    </row>
    <row r="1786" spans="1:8" ht="66" customHeight="1" x14ac:dyDescent="0.7">
      <c r="A1786" s="528" t="s">
        <v>9</v>
      </c>
      <c r="B1786" s="529"/>
      <c r="C1786" s="529"/>
      <c r="D1786" s="529"/>
      <c r="E1786" s="530"/>
      <c r="F1786" s="519" t="s">
        <v>232</v>
      </c>
      <c r="G1786" s="378"/>
      <c r="H1786" s="2"/>
    </row>
    <row r="1787" spans="1:8" ht="54.75" customHeight="1" x14ac:dyDescent="0.7">
      <c r="A1787" s="327" t="s">
        <v>108</v>
      </c>
      <c r="B1787" s="328"/>
      <c r="C1787" s="328"/>
      <c r="D1787" s="328"/>
      <c r="E1787" s="329"/>
      <c r="F1787" s="519"/>
      <c r="G1787" s="378"/>
      <c r="H1787" s="2"/>
    </row>
    <row r="1788" spans="1:8" ht="54.75" customHeight="1" x14ac:dyDescent="0.7">
      <c r="A1788" s="139">
        <v>44354</v>
      </c>
      <c r="B1788" s="192">
        <v>44561</v>
      </c>
      <c r="C1788" s="420">
        <v>80</v>
      </c>
      <c r="D1788" s="420"/>
      <c r="E1788" s="51" t="s">
        <v>13</v>
      </c>
      <c r="F1788" s="152"/>
      <c r="G1788" s="22"/>
      <c r="H1788" s="2"/>
    </row>
    <row r="1789" spans="1:8" ht="54.75" customHeight="1" x14ac:dyDescent="0.7">
      <c r="A1789" s="327" t="s">
        <v>227</v>
      </c>
      <c r="B1789" s="328"/>
      <c r="C1789" s="328"/>
      <c r="D1789" s="328"/>
      <c r="E1789" s="329"/>
      <c r="F1789" s="152"/>
      <c r="G1789" s="22"/>
      <c r="H1789" s="2"/>
    </row>
    <row r="1790" spans="1:8" ht="54.75" customHeight="1" x14ac:dyDescent="0.7">
      <c r="A1790" s="139">
        <v>44354</v>
      </c>
      <c r="B1790" s="192">
        <v>44561</v>
      </c>
      <c r="C1790" s="420">
        <f>10+C1788</f>
        <v>90</v>
      </c>
      <c r="D1790" s="420"/>
      <c r="E1790" s="51" t="s">
        <v>13</v>
      </c>
      <c r="F1790" s="152"/>
      <c r="G1790" s="22"/>
      <c r="H1790" s="2"/>
    </row>
    <row r="1791" spans="1:8" ht="54.75" customHeight="1" x14ac:dyDescent="0.7">
      <c r="A1791" s="327" t="s">
        <v>224</v>
      </c>
      <c r="B1791" s="328"/>
      <c r="C1791" s="328"/>
      <c r="D1791" s="328"/>
      <c r="E1791" s="329"/>
      <c r="F1791" s="152"/>
      <c r="G1791" s="22"/>
      <c r="H1791" s="2"/>
    </row>
    <row r="1792" spans="1:8" ht="54.75" customHeight="1" x14ac:dyDescent="0.7">
      <c r="A1792" s="139">
        <v>44354</v>
      </c>
      <c r="B1792" s="192">
        <v>44561</v>
      </c>
      <c r="C1792" s="420">
        <f>60+C1788</f>
        <v>140</v>
      </c>
      <c r="D1792" s="420"/>
      <c r="E1792" s="51" t="s">
        <v>13</v>
      </c>
      <c r="F1792" s="152"/>
      <c r="G1792" s="22"/>
      <c r="H1792" s="2"/>
    </row>
    <row r="1793" spans="1:8" ht="54.75" customHeight="1" x14ac:dyDescent="0.7">
      <c r="A1793" s="327" t="s">
        <v>301</v>
      </c>
      <c r="B1793" s="328"/>
      <c r="C1793" s="328"/>
      <c r="D1793" s="328"/>
      <c r="E1793" s="329"/>
      <c r="F1793" s="152"/>
      <c r="G1793" s="22"/>
      <c r="H1793" s="2"/>
    </row>
    <row r="1794" spans="1:8" ht="54.75" customHeight="1" x14ac:dyDescent="0.7">
      <c r="A1794" s="139">
        <v>44354</v>
      </c>
      <c r="B1794" s="192">
        <v>44561</v>
      </c>
      <c r="C1794" s="420">
        <f>100+C1788</f>
        <v>180</v>
      </c>
      <c r="D1794" s="420"/>
      <c r="E1794" s="51" t="s">
        <v>13</v>
      </c>
      <c r="F1794" s="152"/>
      <c r="G1794" s="22"/>
      <c r="H1794" s="2"/>
    </row>
    <row r="1795" spans="1:8" ht="111.75" customHeight="1" x14ac:dyDescent="0.7">
      <c r="A1795" s="333" t="s">
        <v>253</v>
      </c>
      <c r="B1795" s="334"/>
      <c r="C1795" s="334"/>
      <c r="D1795" s="334"/>
      <c r="E1795" s="334"/>
      <c r="F1795" s="334"/>
      <c r="G1795" s="19" t="s">
        <v>191</v>
      </c>
      <c r="H1795" s="2"/>
    </row>
    <row r="1796" spans="1:8" ht="56.25" customHeight="1" x14ac:dyDescent="0.7">
      <c r="A1796" s="355" t="s">
        <v>8</v>
      </c>
      <c r="B1796" s="356"/>
      <c r="C1796" s="356"/>
      <c r="D1796" s="356"/>
      <c r="E1796" s="371"/>
      <c r="F1796" s="204"/>
      <c r="G1796" s="37"/>
      <c r="H1796" s="2"/>
    </row>
    <row r="1797" spans="1:8" ht="66" customHeight="1" x14ac:dyDescent="0.7">
      <c r="A1797" s="327" t="s">
        <v>108</v>
      </c>
      <c r="B1797" s="328"/>
      <c r="C1797" s="328"/>
      <c r="D1797" s="328"/>
      <c r="E1797" s="329"/>
      <c r="F1797" s="204"/>
      <c r="G1797" s="37"/>
      <c r="H1797" s="2"/>
    </row>
    <row r="1798" spans="1:8" ht="66" customHeight="1" x14ac:dyDescent="0.7">
      <c r="A1798" s="130">
        <v>45936</v>
      </c>
      <c r="B1798" s="11">
        <v>45992</v>
      </c>
      <c r="C1798" s="172">
        <v>49</v>
      </c>
      <c r="D1798" s="172">
        <v>55</v>
      </c>
      <c r="E1798" s="51" t="s">
        <v>13</v>
      </c>
      <c r="F1798" s="526"/>
      <c r="G1798" s="527"/>
      <c r="H1798" s="2"/>
    </row>
    <row r="1799" spans="1:8" ht="66" customHeight="1" x14ac:dyDescent="0.7">
      <c r="A1799" s="327" t="s">
        <v>254</v>
      </c>
      <c r="B1799" s="328"/>
      <c r="C1799" s="328"/>
      <c r="D1799" s="328"/>
      <c r="E1799" s="329"/>
      <c r="F1799" s="526"/>
      <c r="G1799" s="527"/>
      <c r="H1799" s="2"/>
    </row>
    <row r="1800" spans="1:8" ht="66" customHeight="1" x14ac:dyDescent="0.7">
      <c r="A1800" s="130"/>
      <c r="B1800" s="192"/>
      <c r="C1800" s="205">
        <f>10+C1798</f>
        <v>59</v>
      </c>
      <c r="D1800" s="205">
        <f>10+D1798</f>
        <v>65</v>
      </c>
      <c r="E1800" s="52" t="e">
        <f>10+E1798</f>
        <v>#VALUE!</v>
      </c>
      <c r="F1800" s="526"/>
      <c r="G1800" s="527"/>
      <c r="H1800" s="2"/>
    </row>
    <row r="1801" spans="1:8" ht="116.25" customHeight="1" x14ac:dyDescent="0.7">
      <c r="A1801" s="333" t="s">
        <v>133</v>
      </c>
      <c r="B1801" s="334"/>
      <c r="C1801" s="334"/>
      <c r="D1801" s="334"/>
      <c r="E1801" s="334"/>
      <c r="F1801" s="334"/>
      <c r="G1801" s="19" t="s">
        <v>15</v>
      </c>
      <c r="H1801" s="2"/>
    </row>
    <row r="1802" spans="1:8" ht="72.75" customHeight="1" x14ac:dyDescent="0.7">
      <c r="A1802" s="386" t="s">
        <v>90</v>
      </c>
      <c r="B1802" s="387"/>
      <c r="C1802" s="387"/>
      <c r="D1802" s="387"/>
      <c r="E1802" s="387"/>
      <c r="F1802" s="387"/>
      <c r="G1802" s="388"/>
      <c r="H1802" s="2"/>
    </row>
    <row r="1803" spans="1:8" ht="60" customHeight="1" x14ac:dyDescent="0.7">
      <c r="A1803" s="355" t="s">
        <v>7</v>
      </c>
      <c r="B1803" s="356"/>
      <c r="C1803" s="356"/>
      <c r="D1803" s="356"/>
      <c r="E1803" s="356"/>
      <c r="F1803" s="505" t="s">
        <v>386</v>
      </c>
      <c r="G1803" s="547"/>
      <c r="H1803" s="2"/>
    </row>
    <row r="1804" spans="1:8" ht="57.75" customHeight="1" x14ac:dyDescent="0.7">
      <c r="A1804" s="327" t="s">
        <v>436</v>
      </c>
      <c r="B1804" s="328"/>
      <c r="C1804" s="328"/>
      <c r="D1804" s="328"/>
      <c r="E1804" s="328"/>
      <c r="F1804" s="505"/>
      <c r="G1804" s="547"/>
      <c r="H1804" s="2"/>
    </row>
    <row r="1805" spans="1:8" ht="54" customHeight="1" x14ac:dyDescent="0.7">
      <c r="A1805" s="130">
        <v>45962</v>
      </c>
      <c r="B1805" s="203">
        <v>46012</v>
      </c>
      <c r="C1805" s="513">
        <v>215</v>
      </c>
      <c r="D1805" s="513"/>
      <c r="E1805" s="14">
        <v>265</v>
      </c>
      <c r="F1805" s="505"/>
      <c r="G1805" s="547"/>
      <c r="H1805" s="2"/>
    </row>
    <row r="1806" spans="1:8" ht="61.5" customHeight="1" x14ac:dyDescent="0.7">
      <c r="A1806" s="327" t="s">
        <v>435</v>
      </c>
      <c r="B1806" s="328"/>
      <c r="C1806" s="328"/>
      <c r="D1806" s="328"/>
      <c r="E1806" s="328"/>
      <c r="F1806" s="54"/>
      <c r="G1806" s="38"/>
      <c r="H1806" s="2"/>
    </row>
    <row r="1807" spans="1:8" ht="67.5" customHeight="1" x14ac:dyDescent="0.7">
      <c r="A1807" s="130">
        <v>45962</v>
      </c>
      <c r="B1807" s="203">
        <v>46012</v>
      </c>
      <c r="C1807" s="513">
        <f>15+C1805</f>
        <v>230</v>
      </c>
      <c r="D1807" s="513"/>
      <c r="E1807" s="14">
        <f>15+E1805</f>
        <v>280</v>
      </c>
      <c r="F1807" s="54"/>
      <c r="G1807" s="38"/>
      <c r="H1807" s="2"/>
    </row>
    <row r="1808" spans="1:8" ht="60" customHeight="1" x14ac:dyDescent="0.7">
      <c r="A1808" s="355" t="s">
        <v>135</v>
      </c>
      <c r="B1808" s="356"/>
      <c r="C1808" s="356"/>
      <c r="D1808" s="356"/>
      <c r="E1808" s="356"/>
      <c r="F1808" s="54"/>
      <c r="G1808" s="38"/>
      <c r="H1808" s="2"/>
    </row>
    <row r="1809" spans="1:8" ht="53.25" customHeight="1" x14ac:dyDescent="0.7">
      <c r="A1809" s="327" t="s">
        <v>436</v>
      </c>
      <c r="B1809" s="328"/>
      <c r="C1809" s="328"/>
      <c r="D1809" s="328"/>
      <c r="E1809" s="328"/>
      <c r="F1809" s="54"/>
      <c r="G1809" s="38"/>
      <c r="H1809" s="2"/>
    </row>
    <row r="1810" spans="1:8" ht="53.25" customHeight="1" x14ac:dyDescent="0.7">
      <c r="A1810" s="130">
        <v>45962</v>
      </c>
      <c r="B1810" s="203">
        <v>46012</v>
      </c>
      <c r="C1810" s="14">
        <f>15+C1805</f>
        <v>230</v>
      </c>
      <c r="D1810" s="14">
        <f>30+C1805</f>
        <v>245</v>
      </c>
      <c r="E1810" s="14">
        <f>45+E1805</f>
        <v>310</v>
      </c>
      <c r="F1810" s="54"/>
      <c r="G1810" s="38"/>
      <c r="H1810" s="2"/>
    </row>
    <row r="1811" spans="1:8" ht="53.25" customHeight="1" x14ac:dyDescent="0.7">
      <c r="A1811" s="327" t="s">
        <v>435</v>
      </c>
      <c r="B1811" s="328"/>
      <c r="C1811" s="328"/>
      <c r="D1811" s="328"/>
      <c r="E1811" s="328"/>
      <c r="F1811" s="54"/>
      <c r="G1811" s="38"/>
      <c r="H1811" s="2"/>
    </row>
    <row r="1812" spans="1:8" ht="53.25" customHeight="1" x14ac:dyDescent="0.7">
      <c r="A1812" s="130">
        <v>45962</v>
      </c>
      <c r="B1812" s="203">
        <v>46012</v>
      </c>
      <c r="C1812" s="14">
        <f>15+C1807</f>
        <v>245</v>
      </c>
      <c r="D1812" s="14">
        <f>30+C1807</f>
        <v>260</v>
      </c>
      <c r="E1812" s="14">
        <f>45+E1807</f>
        <v>325</v>
      </c>
      <c r="F1812" s="54"/>
      <c r="G1812" s="38"/>
      <c r="H1812" s="2"/>
    </row>
    <row r="1813" spans="1:8" ht="53.25" customHeight="1" x14ac:dyDescent="0.7">
      <c r="A1813" s="327" t="s">
        <v>124</v>
      </c>
      <c r="B1813" s="328"/>
      <c r="C1813" s="328"/>
      <c r="D1813" s="328"/>
      <c r="E1813" s="328"/>
      <c r="F1813" s="54"/>
      <c r="G1813" s="38"/>
      <c r="H1813" s="2"/>
    </row>
    <row r="1814" spans="1:8" ht="53.25" customHeight="1" x14ac:dyDescent="0.7">
      <c r="A1814" s="130">
        <v>45962</v>
      </c>
      <c r="B1814" s="203">
        <v>46012</v>
      </c>
      <c r="C1814" s="14">
        <f>75+C1810</f>
        <v>305</v>
      </c>
      <c r="D1814" s="14">
        <f>75+D1810</f>
        <v>320</v>
      </c>
      <c r="E1814" s="14">
        <f>75+E1810</f>
        <v>385</v>
      </c>
      <c r="F1814" s="55"/>
      <c r="G1814" s="39"/>
      <c r="H1814" s="2"/>
    </row>
    <row r="1815" spans="1:8" ht="53.25" customHeight="1" x14ac:dyDescent="0.7">
      <c r="A1815" s="327" t="s">
        <v>432</v>
      </c>
      <c r="B1815" s="328"/>
      <c r="C1815" s="328"/>
      <c r="D1815" s="328"/>
      <c r="E1815" s="328"/>
      <c r="F1815" s="257"/>
      <c r="G1815" s="258"/>
      <c r="H1815" s="2"/>
    </row>
    <row r="1816" spans="1:8" ht="53.25" customHeight="1" x14ac:dyDescent="0.7">
      <c r="A1816" s="130">
        <v>45962</v>
      </c>
      <c r="B1816" s="203">
        <v>46012</v>
      </c>
      <c r="C1816" s="14">
        <f>105+C1810</f>
        <v>335</v>
      </c>
      <c r="D1816" s="14">
        <f>105+D1810</f>
        <v>350</v>
      </c>
      <c r="E1816" s="14">
        <f>105+E1810</f>
        <v>415</v>
      </c>
      <c r="F1816" s="259"/>
      <c r="G1816" s="258"/>
      <c r="H1816" s="2"/>
    </row>
    <row r="1817" spans="1:8" ht="53.25" customHeight="1" x14ac:dyDescent="0.7">
      <c r="A1817" s="327" t="s">
        <v>433</v>
      </c>
      <c r="B1817" s="328"/>
      <c r="C1817" s="328"/>
      <c r="D1817" s="328"/>
      <c r="E1817" s="328"/>
      <c r="F1817" s="259"/>
      <c r="G1817" s="258"/>
      <c r="H1817" s="2"/>
    </row>
    <row r="1818" spans="1:8" ht="53.25" customHeight="1" x14ac:dyDescent="0.7">
      <c r="A1818" s="130">
        <v>45962</v>
      </c>
      <c r="B1818" s="203">
        <v>46012</v>
      </c>
      <c r="C1818" s="14">
        <f>135+C1810</f>
        <v>365</v>
      </c>
      <c r="D1818" s="14">
        <f>135+D1810</f>
        <v>380</v>
      </c>
      <c r="E1818" s="14">
        <f>135+E1810</f>
        <v>445</v>
      </c>
      <c r="F1818" s="259"/>
      <c r="G1818" s="258"/>
      <c r="H1818" s="2"/>
    </row>
    <row r="1819" spans="1:8" ht="53.25" customHeight="1" x14ac:dyDescent="0.7">
      <c r="A1819" s="327" t="s">
        <v>434</v>
      </c>
      <c r="B1819" s="328"/>
      <c r="C1819" s="328"/>
      <c r="D1819" s="328"/>
      <c r="E1819" s="328"/>
      <c r="F1819" s="55"/>
      <c r="G1819" s="39"/>
      <c r="H1819" s="2"/>
    </row>
    <row r="1820" spans="1:8" ht="53.25" customHeight="1" x14ac:dyDescent="0.7">
      <c r="A1820" s="130">
        <v>45962</v>
      </c>
      <c r="B1820" s="203">
        <v>46012</v>
      </c>
      <c r="C1820" s="14">
        <f>195+C1810</f>
        <v>425</v>
      </c>
      <c r="D1820" s="14">
        <f>195+D1810</f>
        <v>440</v>
      </c>
      <c r="E1820" s="14">
        <f>195+E1810</f>
        <v>505</v>
      </c>
      <c r="F1820" s="55"/>
      <c r="G1820" s="39"/>
      <c r="H1820" s="2"/>
    </row>
    <row r="1821" spans="1:8" ht="53.25" customHeight="1" x14ac:dyDescent="0.7">
      <c r="A1821" s="327" t="s">
        <v>448</v>
      </c>
      <c r="B1821" s="328"/>
      <c r="C1821" s="328"/>
      <c r="D1821" s="328"/>
      <c r="E1821" s="328"/>
      <c r="F1821" s="55"/>
      <c r="G1821" s="39"/>
      <c r="H1821" s="2"/>
    </row>
    <row r="1822" spans="1:8" ht="53.25" customHeight="1" x14ac:dyDescent="0.7">
      <c r="A1822" s="130">
        <v>45962</v>
      </c>
      <c r="B1822" s="203">
        <v>46012</v>
      </c>
      <c r="C1822" s="14">
        <f>100+C1810</f>
        <v>330</v>
      </c>
      <c r="D1822" s="14">
        <f>100+D1810</f>
        <v>345</v>
      </c>
      <c r="E1822" s="14">
        <f>100+E1810</f>
        <v>410</v>
      </c>
      <c r="F1822" s="55"/>
      <c r="G1822" s="39"/>
      <c r="H1822" s="2"/>
    </row>
    <row r="1823" spans="1:8" ht="53.25" customHeight="1" x14ac:dyDescent="0.7">
      <c r="A1823" s="327" t="s">
        <v>136</v>
      </c>
      <c r="B1823" s="328"/>
      <c r="C1823" s="328"/>
      <c r="D1823" s="328"/>
      <c r="E1823" s="328"/>
      <c r="F1823" s="55"/>
      <c r="G1823" s="39"/>
      <c r="H1823" s="2"/>
    </row>
    <row r="1824" spans="1:8" ht="53.25" customHeight="1" x14ac:dyDescent="0.7">
      <c r="A1824" s="130">
        <v>45778</v>
      </c>
      <c r="B1824" s="203">
        <v>46012</v>
      </c>
      <c r="C1824" s="14">
        <v>480</v>
      </c>
      <c r="D1824" s="14">
        <v>500</v>
      </c>
      <c r="E1824" s="14">
        <v>555</v>
      </c>
      <c r="F1824" s="55"/>
      <c r="G1824" s="39"/>
      <c r="H1824" s="2"/>
    </row>
    <row r="1825" spans="1:8" ht="53.25" customHeight="1" x14ac:dyDescent="0.7">
      <c r="A1825" s="327" t="s">
        <v>137</v>
      </c>
      <c r="B1825" s="328"/>
      <c r="C1825" s="328"/>
      <c r="D1825" s="328"/>
      <c r="E1825" s="328"/>
      <c r="F1825" s="55"/>
      <c r="G1825" s="39"/>
      <c r="H1825" s="2"/>
    </row>
    <row r="1826" spans="1:8" ht="53.25" customHeight="1" x14ac:dyDescent="0.7">
      <c r="A1826" s="130">
        <v>45778</v>
      </c>
      <c r="B1826" s="203">
        <v>46012</v>
      </c>
      <c r="C1826" s="513">
        <v>880</v>
      </c>
      <c r="D1826" s="513"/>
      <c r="E1826" s="514"/>
      <c r="F1826" s="55"/>
      <c r="G1826" s="39"/>
      <c r="H1826" s="2"/>
    </row>
    <row r="1827" spans="1:8" ht="54" customHeight="1" x14ac:dyDescent="0.7">
      <c r="A1827" s="487" t="s">
        <v>138</v>
      </c>
      <c r="B1827" s="488"/>
      <c r="C1827" s="488"/>
      <c r="D1827" s="488"/>
      <c r="E1827" s="488"/>
      <c r="F1827" s="55"/>
      <c r="G1827" s="39"/>
      <c r="H1827" s="2"/>
    </row>
    <row r="1828" spans="1:8" ht="54" customHeight="1" x14ac:dyDescent="0.7">
      <c r="A1828" s="130">
        <v>45778</v>
      </c>
      <c r="B1828" s="203">
        <v>45962</v>
      </c>
      <c r="C1828" s="464">
        <v>4800</v>
      </c>
      <c r="D1828" s="464"/>
      <c r="E1828" s="464"/>
      <c r="F1828" s="55"/>
      <c r="G1828" s="39"/>
      <c r="H1828" s="2"/>
    </row>
    <row r="1829" spans="1:8" ht="54" customHeight="1" x14ac:dyDescent="0.7">
      <c r="A1829" s="487" t="s">
        <v>139</v>
      </c>
      <c r="B1829" s="488"/>
      <c r="C1829" s="488"/>
      <c r="D1829" s="488"/>
      <c r="E1829" s="488"/>
      <c r="F1829" s="510"/>
      <c r="G1829" s="511"/>
    </row>
    <row r="1830" spans="1:8" ht="54" customHeight="1" x14ac:dyDescent="0.7">
      <c r="A1830" s="130">
        <v>45778</v>
      </c>
      <c r="B1830" s="203">
        <v>45962</v>
      </c>
      <c r="C1830" s="464">
        <v>5800</v>
      </c>
      <c r="D1830" s="464"/>
      <c r="E1830" s="464"/>
      <c r="F1830" s="510"/>
      <c r="G1830" s="511"/>
    </row>
    <row r="1831" spans="1:8" ht="69" customHeight="1" x14ac:dyDescent="0.7">
      <c r="A1831" s="386" t="s">
        <v>515</v>
      </c>
      <c r="B1831" s="387"/>
      <c r="C1831" s="387"/>
      <c r="D1831" s="387"/>
      <c r="E1831" s="387"/>
      <c r="F1831" s="387"/>
      <c r="G1831" s="388"/>
    </row>
    <row r="1832" spans="1:8" ht="61.5" customHeight="1" x14ac:dyDescent="0.7">
      <c r="A1832" s="138" t="s">
        <v>140</v>
      </c>
      <c r="B1832" s="186" t="s">
        <v>141</v>
      </c>
      <c r="C1832" s="187" t="s">
        <v>142</v>
      </c>
      <c r="D1832" s="188" t="s">
        <v>143</v>
      </c>
      <c r="E1832" s="189" t="s">
        <v>144</v>
      </c>
      <c r="F1832" s="188" t="s">
        <v>145</v>
      </c>
      <c r="G1832" s="40" t="s">
        <v>146</v>
      </c>
    </row>
    <row r="1833" spans="1:8" ht="61.5" customHeight="1" x14ac:dyDescent="0.7">
      <c r="A1833" s="327" t="s">
        <v>147</v>
      </c>
      <c r="B1833" s="328"/>
      <c r="C1833" s="328"/>
      <c r="D1833" s="328"/>
      <c r="E1833" s="328"/>
      <c r="F1833" s="328"/>
      <c r="G1833" s="227" t="s">
        <v>8</v>
      </c>
    </row>
    <row r="1834" spans="1:8" ht="61.5" customHeight="1" x14ac:dyDescent="0.7">
      <c r="A1834" s="130">
        <v>45916</v>
      </c>
      <c r="B1834" s="203">
        <v>46012</v>
      </c>
      <c r="C1834" s="190">
        <v>225</v>
      </c>
      <c r="D1834" s="191">
        <v>215</v>
      </c>
      <c r="E1834" s="190">
        <v>205</v>
      </c>
      <c r="F1834" s="191">
        <v>195</v>
      </c>
      <c r="G1834" s="56"/>
    </row>
    <row r="1835" spans="1:8" ht="61.5" customHeight="1" x14ac:dyDescent="0.7">
      <c r="A1835" s="327" t="s">
        <v>148</v>
      </c>
      <c r="B1835" s="328"/>
      <c r="C1835" s="328"/>
      <c r="D1835" s="328"/>
      <c r="E1835" s="328"/>
      <c r="F1835" s="328"/>
      <c r="G1835" s="486" t="s">
        <v>386</v>
      </c>
    </row>
    <row r="1836" spans="1:8" s="7" customFormat="1" ht="61.5" customHeight="1" x14ac:dyDescent="0.7">
      <c r="A1836" s="130">
        <v>45916</v>
      </c>
      <c r="B1836" s="203">
        <v>46012</v>
      </c>
      <c r="C1836" s="190">
        <v>305</v>
      </c>
      <c r="D1836" s="191">
        <v>295</v>
      </c>
      <c r="E1836" s="190">
        <v>285</v>
      </c>
      <c r="F1836" s="191">
        <v>275</v>
      </c>
      <c r="G1836" s="486"/>
      <c r="H1836" s="111"/>
    </row>
    <row r="1837" spans="1:8" ht="60.75" customHeight="1" x14ac:dyDescent="0.7">
      <c r="A1837" s="327" t="s">
        <v>149</v>
      </c>
      <c r="B1837" s="328"/>
      <c r="C1837" s="328"/>
      <c r="D1837" s="328"/>
      <c r="E1837" s="328"/>
      <c r="F1837" s="328"/>
      <c r="G1837" s="486"/>
    </row>
    <row r="1838" spans="1:8" ht="61.5" customHeight="1" x14ac:dyDescent="0.7">
      <c r="A1838" s="130">
        <v>45916</v>
      </c>
      <c r="B1838" s="203">
        <v>46012</v>
      </c>
      <c r="C1838" s="190">
        <v>485</v>
      </c>
      <c r="D1838" s="191">
        <v>475</v>
      </c>
      <c r="E1838" s="190">
        <v>465</v>
      </c>
      <c r="F1838" s="191">
        <v>455</v>
      </c>
      <c r="G1838" s="88"/>
    </row>
    <row r="1839" spans="1:8" ht="61.5" customHeight="1" x14ac:dyDescent="0.7">
      <c r="A1839" s="327" t="s">
        <v>150</v>
      </c>
      <c r="B1839" s="328"/>
      <c r="C1839" s="328"/>
      <c r="D1839" s="328"/>
      <c r="E1839" s="328"/>
      <c r="F1839" s="328"/>
      <c r="G1839" s="88"/>
    </row>
    <row r="1840" spans="1:8" ht="61.5" customHeight="1" x14ac:dyDescent="0.7">
      <c r="A1840" s="130">
        <v>45916</v>
      </c>
      <c r="B1840" s="203">
        <v>46012</v>
      </c>
      <c r="C1840" s="190">
        <v>625</v>
      </c>
      <c r="D1840" s="191">
        <v>615</v>
      </c>
      <c r="E1840" s="190">
        <v>605</v>
      </c>
      <c r="F1840" s="191">
        <v>595</v>
      </c>
      <c r="G1840" s="88"/>
    </row>
    <row r="1841" spans="1:111" ht="61.5" customHeight="1" x14ac:dyDescent="0.7">
      <c r="A1841" s="327" t="s">
        <v>151</v>
      </c>
      <c r="B1841" s="328"/>
      <c r="C1841" s="328"/>
      <c r="D1841" s="328"/>
      <c r="E1841" s="328"/>
      <c r="F1841" s="328"/>
      <c r="G1841" s="88"/>
    </row>
    <row r="1842" spans="1:111" ht="61.5" customHeight="1" x14ac:dyDescent="0.7">
      <c r="A1842" s="130">
        <v>45916</v>
      </c>
      <c r="B1842" s="203">
        <v>46012</v>
      </c>
      <c r="C1842" s="190">
        <v>885</v>
      </c>
      <c r="D1842" s="191">
        <v>875</v>
      </c>
      <c r="E1842" s="190">
        <v>865</v>
      </c>
      <c r="F1842" s="191">
        <v>855</v>
      </c>
      <c r="G1842" s="17"/>
    </row>
    <row r="1843" spans="1:111" ht="114" customHeight="1" x14ac:dyDescent="0.7">
      <c r="A1843" s="333" t="s">
        <v>152</v>
      </c>
      <c r="B1843" s="334"/>
      <c r="C1843" s="334"/>
      <c r="D1843" s="334"/>
      <c r="E1843" s="334"/>
      <c r="F1843" s="334"/>
      <c r="G1843" s="19" t="s">
        <v>15</v>
      </c>
    </row>
    <row r="1844" spans="1:111" ht="61.5" customHeight="1" x14ac:dyDescent="0.7">
      <c r="A1844" s="386" t="s">
        <v>107</v>
      </c>
      <c r="B1844" s="387"/>
      <c r="C1844" s="387"/>
      <c r="D1844" s="387"/>
      <c r="E1844" s="387"/>
      <c r="F1844" s="387"/>
      <c r="G1844" s="388"/>
    </row>
    <row r="1845" spans="1:111" ht="61.5" customHeight="1" x14ac:dyDescent="0.7">
      <c r="A1845" s="355" t="s">
        <v>7</v>
      </c>
      <c r="B1845" s="356"/>
      <c r="C1845" s="356"/>
      <c r="D1845" s="356"/>
      <c r="E1845" s="356"/>
      <c r="F1845" s="505" t="s">
        <v>386</v>
      </c>
      <c r="G1845" s="547"/>
    </row>
    <row r="1846" spans="1:111" ht="61.5" customHeight="1" x14ac:dyDescent="0.7">
      <c r="A1846" s="327" t="s">
        <v>153</v>
      </c>
      <c r="B1846" s="328"/>
      <c r="C1846" s="328"/>
      <c r="D1846" s="328"/>
      <c r="E1846" s="328"/>
      <c r="F1846" s="505"/>
      <c r="G1846" s="547"/>
    </row>
    <row r="1847" spans="1:111" ht="61.5" customHeight="1" x14ac:dyDescent="0.7">
      <c r="A1847" s="130">
        <v>45916</v>
      </c>
      <c r="B1847" s="203">
        <v>46012</v>
      </c>
      <c r="C1847" s="513">
        <v>145</v>
      </c>
      <c r="D1847" s="513"/>
      <c r="E1847" s="14" t="s">
        <v>13</v>
      </c>
      <c r="F1847" s="55"/>
      <c r="G1847" s="39"/>
    </row>
    <row r="1848" spans="1:111" ht="61.5" customHeight="1" x14ac:dyDescent="0.7">
      <c r="A1848" s="327" t="s">
        <v>305</v>
      </c>
      <c r="B1848" s="328"/>
      <c r="C1848" s="328"/>
      <c r="D1848" s="328"/>
      <c r="E1848" s="328"/>
      <c r="F1848" s="55"/>
      <c r="G1848" s="39"/>
    </row>
    <row r="1849" spans="1:111" s="8" customFormat="1" ht="61.5" customHeight="1" x14ac:dyDescent="0.7">
      <c r="A1849" s="130">
        <v>45916</v>
      </c>
      <c r="B1849" s="203">
        <v>46012</v>
      </c>
      <c r="C1849" s="513">
        <v>165</v>
      </c>
      <c r="D1849" s="513"/>
      <c r="E1849" s="14">
        <v>195</v>
      </c>
      <c r="F1849" s="55"/>
      <c r="G1849" s="39"/>
      <c r="H1849" s="111"/>
      <c r="I1849" s="2"/>
      <c r="J1849" s="2"/>
      <c r="K1849" s="2"/>
      <c r="L1849" s="2"/>
      <c r="M1849" s="2"/>
      <c r="N1849" s="2"/>
      <c r="O1849" s="2"/>
      <c r="P1849" s="2"/>
      <c r="Q1849" s="2"/>
      <c r="R1849" s="2"/>
      <c r="S1849" s="2"/>
      <c r="T1849" s="2"/>
      <c r="U1849" s="2"/>
      <c r="V1849" s="2"/>
      <c r="W1849" s="2"/>
      <c r="X1849" s="2"/>
      <c r="Y1849" s="2"/>
      <c r="Z1849" s="2"/>
      <c r="AA1849" s="2"/>
      <c r="AB1849" s="2"/>
      <c r="AC1849" s="2"/>
      <c r="AD1849" s="2"/>
      <c r="AE1849" s="2"/>
      <c r="AF1849" s="2"/>
      <c r="AG1849" s="2"/>
      <c r="AH1849" s="2"/>
      <c r="AI1849" s="2"/>
      <c r="AJ1849" s="2"/>
      <c r="AK1849" s="2"/>
      <c r="AL1849" s="2"/>
      <c r="AM1849" s="2"/>
      <c r="AN1849" s="2"/>
      <c r="AO1849" s="2"/>
      <c r="AP1849" s="2"/>
      <c r="AQ1849" s="2"/>
      <c r="AR1849" s="2"/>
      <c r="AS1849" s="2"/>
      <c r="AT1849" s="2"/>
      <c r="AU1849" s="2"/>
      <c r="AV1849" s="2"/>
      <c r="AW1849" s="2"/>
      <c r="AX1849" s="2"/>
      <c r="AY1849" s="2"/>
      <c r="AZ1849" s="2"/>
      <c r="BA1849" s="2"/>
      <c r="BB1849" s="2"/>
      <c r="BC1849" s="2"/>
      <c r="BD1849" s="2"/>
      <c r="BE1849" s="2"/>
      <c r="BF1849" s="2"/>
      <c r="BG1849" s="2"/>
      <c r="BH1849" s="2"/>
      <c r="BI1849" s="2"/>
      <c r="BJ1849" s="2"/>
      <c r="BK1849" s="2"/>
      <c r="BL1849" s="2"/>
      <c r="BM1849" s="2"/>
      <c r="BN1849" s="2"/>
      <c r="BO1849" s="2"/>
      <c r="BP1849" s="2"/>
      <c r="BQ1849" s="2"/>
      <c r="BR1849" s="2"/>
      <c r="BS1849" s="2"/>
      <c r="BT1849" s="2"/>
      <c r="BU1849" s="2"/>
      <c r="BV1849" s="2"/>
      <c r="BW1849" s="2"/>
      <c r="BX1849" s="2"/>
      <c r="BY1849" s="2"/>
      <c r="BZ1849" s="2"/>
      <c r="CA1849" s="2"/>
      <c r="CB1849" s="2"/>
      <c r="CC1849" s="2"/>
      <c r="CD1849" s="2"/>
      <c r="CE1849" s="2"/>
      <c r="CF1849" s="2"/>
      <c r="CG1849" s="2"/>
      <c r="CH1849" s="2"/>
      <c r="CI1849" s="2"/>
      <c r="CJ1849" s="2"/>
      <c r="CK1849" s="2"/>
      <c r="CL1849" s="2"/>
      <c r="CM1849" s="2"/>
      <c r="CN1849" s="2"/>
      <c r="CO1849" s="2"/>
      <c r="CP1849" s="2"/>
      <c r="CQ1849" s="2"/>
      <c r="CR1849" s="2"/>
      <c r="CS1849" s="2"/>
      <c r="CT1849" s="2"/>
      <c r="CU1849" s="2"/>
      <c r="CV1849" s="2"/>
      <c r="CW1849" s="2"/>
      <c r="CX1849" s="2"/>
      <c r="CY1849" s="2"/>
      <c r="CZ1849" s="2"/>
      <c r="DA1849" s="2"/>
      <c r="DB1849" s="2"/>
      <c r="DC1849" s="2"/>
      <c r="DD1849" s="2"/>
      <c r="DE1849" s="2"/>
      <c r="DF1849" s="2"/>
      <c r="DG1849" s="2"/>
    </row>
    <row r="1850" spans="1:111" ht="61.5" customHeight="1" x14ac:dyDescent="0.7">
      <c r="A1850" s="355" t="s">
        <v>8</v>
      </c>
      <c r="B1850" s="356"/>
      <c r="C1850" s="356"/>
      <c r="D1850" s="356"/>
      <c r="E1850" s="356"/>
      <c r="F1850" s="55"/>
      <c r="G1850" s="39"/>
    </row>
    <row r="1851" spans="1:111" ht="61.5" customHeight="1" x14ac:dyDescent="0.7">
      <c r="A1851" s="327" t="s">
        <v>153</v>
      </c>
      <c r="B1851" s="328"/>
      <c r="C1851" s="328"/>
      <c r="D1851" s="328"/>
      <c r="E1851" s="328"/>
      <c r="F1851" s="55"/>
      <c r="G1851" s="39"/>
    </row>
    <row r="1852" spans="1:111" ht="61.5" customHeight="1" x14ac:dyDescent="0.7">
      <c r="A1852" s="130">
        <v>45916</v>
      </c>
      <c r="B1852" s="203">
        <v>46012</v>
      </c>
      <c r="C1852" s="14">
        <f>15+C1847</f>
        <v>160</v>
      </c>
      <c r="D1852" s="14">
        <f>30+C1847</f>
        <v>175</v>
      </c>
      <c r="E1852" s="14" t="s">
        <v>13</v>
      </c>
      <c r="F1852" s="55"/>
      <c r="G1852" s="39"/>
    </row>
    <row r="1853" spans="1:111" ht="61.5" customHeight="1" x14ac:dyDescent="0.7">
      <c r="A1853" s="327" t="s">
        <v>305</v>
      </c>
      <c r="B1853" s="328"/>
      <c r="C1853" s="328"/>
      <c r="D1853" s="328"/>
      <c r="E1853" s="328"/>
      <c r="F1853" s="55"/>
      <c r="G1853" s="39"/>
    </row>
    <row r="1854" spans="1:111" ht="61.5" customHeight="1" x14ac:dyDescent="0.7">
      <c r="A1854" s="130">
        <v>45916</v>
      </c>
      <c r="B1854" s="203">
        <v>46012</v>
      </c>
      <c r="C1854" s="14">
        <f>15+C1849</f>
        <v>180</v>
      </c>
      <c r="D1854" s="14">
        <f>30+C1849</f>
        <v>195</v>
      </c>
      <c r="E1854" s="14">
        <f>45+E1849</f>
        <v>240</v>
      </c>
      <c r="F1854" s="55"/>
      <c r="G1854" s="39"/>
    </row>
    <row r="1855" spans="1:111" ht="61.5" customHeight="1" x14ac:dyDescent="0.7">
      <c r="A1855" s="327" t="s">
        <v>148</v>
      </c>
      <c r="B1855" s="328"/>
      <c r="C1855" s="328"/>
      <c r="D1855" s="328"/>
      <c r="E1855" s="328"/>
      <c r="F1855" s="510"/>
      <c r="G1855" s="511"/>
    </row>
    <row r="1856" spans="1:111" ht="61.5" customHeight="1" x14ac:dyDescent="0.7">
      <c r="A1856" s="130">
        <v>45916</v>
      </c>
      <c r="B1856" s="203">
        <v>46012</v>
      </c>
      <c r="C1856" s="14">
        <f>90+C1852</f>
        <v>250</v>
      </c>
      <c r="D1856" s="14">
        <f>90+D1852</f>
        <v>265</v>
      </c>
      <c r="E1856" s="14" t="s">
        <v>13</v>
      </c>
      <c r="F1856" s="254"/>
      <c r="G1856" s="161"/>
    </row>
    <row r="1857" spans="1:8" ht="116.25" customHeight="1" x14ac:dyDescent="0.7">
      <c r="A1857" s="333" t="s">
        <v>156</v>
      </c>
      <c r="B1857" s="334"/>
      <c r="C1857" s="334"/>
      <c r="D1857" s="334"/>
      <c r="E1857" s="334"/>
      <c r="F1857" s="334"/>
      <c r="G1857" s="19" t="s">
        <v>15</v>
      </c>
    </row>
    <row r="1858" spans="1:8" ht="61.5" customHeight="1" x14ac:dyDescent="0.7">
      <c r="A1858" s="386" t="s">
        <v>107</v>
      </c>
      <c r="B1858" s="387"/>
      <c r="C1858" s="387"/>
      <c r="D1858" s="387"/>
      <c r="E1858" s="387"/>
      <c r="F1858" s="387"/>
      <c r="G1858" s="388"/>
    </row>
    <row r="1859" spans="1:8" ht="61.5" customHeight="1" x14ac:dyDescent="0.7">
      <c r="A1859" s="138" t="s">
        <v>140</v>
      </c>
      <c r="B1859" s="186" t="s">
        <v>141</v>
      </c>
      <c r="C1859" s="189" t="s">
        <v>142</v>
      </c>
      <c r="D1859" s="206" t="s">
        <v>143</v>
      </c>
      <c r="E1859" s="189" t="s">
        <v>144</v>
      </c>
      <c r="F1859" s="206" t="s">
        <v>145</v>
      </c>
      <c r="G1859" s="18" t="s">
        <v>146</v>
      </c>
    </row>
    <row r="1860" spans="1:8" ht="61.5" customHeight="1" x14ac:dyDescent="0.7">
      <c r="A1860" s="506" t="s">
        <v>157</v>
      </c>
      <c r="B1860" s="507"/>
      <c r="C1860" s="507"/>
      <c r="D1860" s="507"/>
      <c r="E1860" s="507"/>
      <c r="F1860" s="507"/>
      <c r="G1860" s="486" t="s">
        <v>8</v>
      </c>
    </row>
    <row r="1861" spans="1:8" ht="61.5" customHeight="1" x14ac:dyDescent="0.7">
      <c r="A1861" s="130">
        <v>45844</v>
      </c>
      <c r="B1861" s="203">
        <v>46012</v>
      </c>
      <c r="C1861" s="190">
        <v>205</v>
      </c>
      <c r="D1861" s="207">
        <v>195</v>
      </c>
      <c r="E1861" s="190">
        <v>185</v>
      </c>
      <c r="F1861" s="207">
        <v>175</v>
      </c>
      <c r="G1861" s="486"/>
      <c r="H1861" s="2"/>
    </row>
    <row r="1862" spans="1:8" ht="61.5" customHeight="1" x14ac:dyDescent="0.7">
      <c r="A1862" s="506" t="s">
        <v>158</v>
      </c>
      <c r="B1862" s="507"/>
      <c r="C1862" s="507"/>
      <c r="D1862" s="507"/>
      <c r="E1862" s="507"/>
      <c r="F1862" s="507"/>
      <c r="G1862" s="486"/>
      <c r="H1862" s="2"/>
    </row>
    <row r="1863" spans="1:8" ht="61.5" customHeight="1" x14ac:dyDescent="0.7">
      <c r="A1863" s="130">
        <v>45844</v>
      </c>
      <c r="B1863" s="203">
        <v>46012</v>
      </c>
      <c r="C1863" s="190">
        <v>245</v>
      </c>
      <c r="D1863" s="207">
        <v>235</v>
      </c>
      <c r="E1863" s="190">
        <v>225</v>
      </c>
      <c r="F1863" s="207">
        <v>215</v>
      </c>
      <c r="G1863" s="54"/>
      <c r="H1863" s="2"/>
    </row>
    <row r="1864" spans="1:8" ht="61.5" customHeight="1" x14ac:dyDescent="0.7">
      <c r="A1864" s="506" t="s">
        <v>159</v>
      </c>
      <c r="B1864" s="507"/>
      <c r="C1864" s="507"/>
      <c r="D1864" s="507"/>
      <c r="E1864" s="507"/>
      <c r="F1864" s="507"/>
      <c r="G1864" s="505" t="s">
        <v>386</v>
      </c>
      <c r="H1864" s="2"/>
    </row>
    <row r="1865" spans="1:8" ht="61.5" customHeight="1" x14ac:dyDescent="0.7">
      <c r="A1865" s="130">
        <v>45844</v>
      </c>
      <c r="B1865" s="203">
        <v>46012</v>
      </c>
      <c r="C1865" s="190">
        <v>285</v>
      </c>
      <c r="D1865" s="207">
        <v>275</v>
      </c>
      <c r="E1865" s="190">
        <v>265</v>
      </c>
      <c r="F1865" s="207">
        <v>255</v>
      </c>
      <c r="G1865" s="505"/>
      <c r="H1865" s="2"/>
    </row>
    <row r="1866" spans="1:8" ht="61.5" customHeight="1" x14ac:dyDescent="0.7">
      <c r="A1866" s="506" t="s">
        <v>160</v>
      </c>
      <c r="B1866" s="507"/>
      <c r="C1866" s="507"/>
      <c r="D1866" s="507"/>
      <c r="E1866" s="507"/>
      <c r="F1866" s="507"/>
      <c r="G1866" s="505"/>
      <c r="H1866" s="2"/>
    </row>
    <row r="1867" spans="1:8" ht="61.5" customHeight="1" x14ac:dyDescent="0.7">
      <c r="A1867" s="130">
        <v>45916</v>
      </c>
      <c r="B1867" s="203">
        <v>46012</v>
      </c>
      <c r="C1867" s="190">
        <v>445</v>
      </c>
      <c r="D1867" s="207">
        <v>435</v>
      </c>
      <c r="E1867" s="190">
        <v>425</v>
      </c>
      <c r="F1867" s="207">
        <v>415</v>
      </c>
      <c r="G1867" s="102"/>
      <c r="H1867" s="2"/>
    </row>
    <row r="1868" spans="1:8" ht="61.5" customHeight="1" x14ac:dyDescent="0.7">
      <c r="A1868" s="506" t="s">
        <v>161</v>
      </c>
      <c r="B1868" s="507"/>
      <c r="C1868" s="507"/>
      <c r="D1868" s="507"/>
      <c r="E1868" s="507"/>
      <c r="F1868" s="507"/>
      <c r="G1868" s="102"/>
      <c r="H1868" s="2"/>
    </row>
    <row r="1869" spans="1:8" ht="61.5" customHeight="1" x14ac:dyDescent="0.7">
      <c r="A1869" s="130">
        <v>45916</v>
      </c>
      <c r="B1869" s="203">
        <v>46012</v>
      </c>
      <c r="C1869" s="190">
        <v>530</v>
      </c>
      <c r="D1869" s="207">
        <v>520</v>
      </c>
      <c r="E1869" s="190">
        <v>510</v>
      </c>
      <c r="F1869" s="207">
        <v>500</v>
      </c>
      <c r="G1869" s="102"/>
      <c r="H1869" s="2"/>
    </row>
    <row r="1870" spans="1:8" ht="61.5" customHeight="1" x14ac:dyDescent="0.7">
      <c r="A1870" s="506" t="s">
        <v>162</v>
      </c>
      <c r="B1870" s="507"/>
      <c r="C1870" s="507"/>
      <c r="D1870" s="507"/>
      <c r="E1870" s="507"/>
      <c r="F1870" s="507"/>
      <c r="G1870" s="512"/>
      <c r="H1870" s="2"/>
    </row>
    <row r="1871" spans="1:8" ht="61.5" customHeight="1" x14ac:dyDescent="0.7">
      <c r="A1871" s="130">
        <v>45916</v>
      </c>
      <c r="B1871" s="203">
        <v>46012</v>
      </c>
      <c r="C1871" s="190">
        <v>625</v>
      </c>
      <c r="D1871" s="207">
        <v>615</v>
      </c>
      <c r="E1871" s="190">
        <v>605</v>
      </c>
      <c r="F1871" s="207">
        <v>595</v>
      </c>
      <c r="G1871" s="512"/>
      <c r="H1871" s="2"/>
    </row>
    <row r="1872" spans="1:8" ht="61.5" customHeight="1" x14ac:dyDescent="0.7">
      <c r="A1872" s="506" t="s">
        <v>163</v>
      </c>
      <c r="B1872" s="507"/>
      <c r="C1872" s="507"/>
      <c r="D1872" s="507"/>
      <c r="E1872" s="507"/>
      <c r="F1872" s="507"/>
      <c r="G1872" s="512"/>
      <c r="H1872" s="2"/>
    </row>
    <row r="1873" spans="1:8" ht="61.5" customHeight="1" x14ac:dyDescent="0.7">
      <c r="A1873" s="130">
        <v>45916</v>
      </c>
      <c r="B1873" s="203">
        <v>46012</v>
      </c>
      <c r="C1873" s="190">
        <v>645</v>
      </c>
      <c r="D1873" s="207">
        <v>635</v>
      </c>
      <c r="E1873" s="190">
        <v>625</v>
      </c>
      <c r="F1873" s="207">
        <v>615</v>
      </c>
      <c r="G1873" s="56"/>
      <c r="H1873" s="2"/>
    </row>
    <row r="1874" spans="1:8" ht="61.5" customHeight="1" x14ac:dyDescent="0.7">
      <c r="A1874" s="506" t="s">
        <v>164</v>
      </c>
      <c r="B1874" s="507"/>
      <c r="C1874" s="507"/>
      <c r="D1874" s="507"/>
      <c r="E1874" s="507"/>
      <c r="F1874" s="507"/>
      <c r="G1874" s="56"/>
      <c r="H1874" s="2"/>
    </row>
    <row r="1875" spans="1:8" ht="61.5" customHeight="1" x14ac:dyDescent="0.7">
      <c r="A1875" s="130">
        <v>45916</v>
      </c>
      <c r="B1875" s="203">
        <v>46012</v>
      </c>
      <c r="C1875" s="190">
        <v>835</v>
      </c>
      <c r="D1875" s="207">
        <v>825</v>
      </c>
      <c r="E1875" s="190">
        <v>815</v>
      </c>
      <c r="F1875" s="207">
        <v>805</v>
      </c>
      <c r="G1875" s="56"/>
      <c r="H1875" s="2"/>
    </row>
    <row r="1876" spans="1:8" ht="61.5" customHeight="1" x14ac:dyDescent="0.7">
      <c r="A1876" s="552" t="s">
        <v>644</v>
      </c>
      <c r="B1876" s="553"/>
      <c r="C1876" s="553"/>
      <c r="D1876" s="553"/>
      <c r="E1876" s="553"/>
      <c r="F1876" s="553"/>
      <c r="G1876" s="290"/>
      <c r="H1876" s="2"/>
    </row>
    <row r="1877" spans="1:8" ht="61.5" customHeight="1" x14ac:dyDescent="0.7">
      <c r="A1877" s="506" t="s">
        <v>642</v>
      </c>
      <c r="B1877" s="507"/>
      <c r="C1877" s="507"/>
      <c r="D1877" s="507"/>
      <c r="E1877" s="507"/>
      <c r="F1877" s="507"/>
      <c r="G1877" s="56"/>
      <c r="H1877" s="2"/>
    </row>
    <row r="1878" spans="1:8" ht="61.5" customHeight="1" x14ac:dyDescent="0.7">
      <c r="A1878" s="130">
        <v>45931</v>
      </c>
      <c r="B1878" s="203">
        <v>45962</v>
      </c>
      <c r="C1878" s="319">
        <v>235</v>
      </c>
      <c r="D1878" s="319"/>
      <c r="E1878" s="319"/>
      <c r="F1878" s="14" t="s">
        <v>13</v>
      </c>
      <c r="G1878" s="56"/>
      <c r="H1878" s="2"/>
    </row>
    <row r="1879" spans="1:8" ht="61.5" customHeight="1" x14ac:dyDescent="0.7">
      <c r="A1879" s="506" t="s">
        <v>643</v>
      </c>
      <c r="B1879" s="507"/>
      <c r="C1879" s="507"/>
      <c r="D1879" s="507"/>
      <c r="E1879" s="507"/>
      <c r="F1879" s="507"/>
      <c r="G1879" s="56"/>
      <c r="H1879" s="2"/>
    </row>
    <row r="1880" spans="1:8" ht="61.5" customHeight="1" x14ac:dyDescent="0.7">
      <c r="A1880" s="130">
        <v>45931</v>
      </c>
      <c r="B1880" s="203">
        <v>45962</v>
      </c>
      <c r="C1880" s="319">
        <v>315</v>
      </c>
      <c r="D1880" s="319"/>
      <c r="E1880" s="319"/>
      <c r="F1880" s="14" t="s">
        <v>13</v>
      </c>
      <c r="G1880" s="56"/>
      <c r="H1880" s="2"/>
    </row>
    <row r="1881" spans="1:8" ht="108" customHeight="1" x14ac:dyDescent="0.7">
      <c r="A1881" s="542" t="s">
        <v>113</v>
      </c>
      <c r="B1881" s="452"/>
      <c r="C1881" s="452"/>
      <c r="D1881" s="452"/>
      <c r="E1881" s="452"/>
      <c r="F1881" s="452"/>
      <c r="G1881" s="543"/>
      <c r="H1881" s="2"/>
    </row>
    <row r="1882" spans="1:8" ht="108" customHeight="1" x14ac:dyDescent="0.7">
      <c r="A1882" s="140" t="s">
        <v>114</v>
      </c>
      <c r="B1882" s="208" t="s">
        <v>115</v>
      </c>
      <c r="C1882" s="208" t="s">
        <v>116</v>
      </c>
      <c r="D1882" s="508" t="s">
        <v>117</v>
      </c>
      <c r="E1882" s="508"/>
      <c r="F1882" s="508" t="s">
        <v>118</v>
      </c>
      <c r="G1882" s="509"/>
      <c r="H1882" s="2"/>
    </row>
    <row r="1883" spans="1:8" ht="126.75" customHeight="1" x14ac:dyDescent="0.7">
      <c r="A1883" s="551" t="s">
        <v>119</v>
      </c>
      <c r="B1883" s="508"/>
      <c r="C1883" s="508"/>
      <c r="D1883" s="508" t="s">
        <v>120</v>
      </c>
      <c r="E1883" s="508"/>
      <c r="F1883" s="508" t="s">
        <v>121</v>
      </c>
      <c r="G1883" s="509"/>
      <c r="H1883" s="2"/>
    </row>
    <row r="1884" spans="1:8" ht="61.5" customHeight="1" x14ac:dyDescent="0.7">
      <c r="A1884" s="134" t="s">
        <v>2</v>
      </c>
      <c r="B1884" s="14" t="s">
        <v>3</v>
      </c>
      <c r="C1884" s="14" t="s">
        <v>4</v>
      </c>
      <c r="D1884" s="14" t="s">
        <v>5</v>
      </c>
      <c r="E1884" s="426" t="s">
        <v>6</v>
      </c>
      <c r="F1884" s="426"/>
      <c r="G1884" s="41"/>
      <c r="H1884" s="2"/>
    </row>
    <row r="1885" spans="1:8" ht="115.5" customHeight="1" x14ac:dyDescent="0.7">
      <c r="A1885" s="333" t="s">
        <v>122</v>
      </c>
      <c r="B1885" s="334"/>
      <c r="C1885" s="334"/>
      <c r="D1885" s="334"/>
      <c r="E1885" s="334"/>
      <c r="F1885" s="334"/>
      <c r="G1885" s="19" t="s">
        <v>15</v>
      </c>
      <c r="H1885" s="2"/>
    </row>
    <row r="1886" spans="1:8" ht="61.5" customHeight="1" x14ac:dyDescent="0.7">
      <c r="A1886" s="386" t="s">
        <v>123</v>
      </c>
      <c r="B1886" s="387"/>
      <c r="C1886" s="387"/>
      <c r="D1886" s="387"/>
      <c r="E1886" s="387"/>
      <c r="F1886" s="387"/>
      <c r="G1886" s="388"/>
      <c r="H1886" s="2"/>
    </row>
    <row r="1887" spans="1:8" ht="61.5" customHeight="1" x14ac:dyDescent="0.7">
      <c r="A1887" s="494" t="s">
        <v>12</v>
      </c>
      <c r="B1887" s="495"/>
      <c r="C1887" s="495"/>
      <c r="D1887" s="495"/>
      <c r="E1887" s="495"/>
      <c r="F1887" s="53"/>
      <c r="G1887" s="28"/>
      <c r="H1887" s="2"/>
    </row>
    <row r="1888" spans="1:8" ht="61.5" customHeight="1" x14ac:dyDescent="0.7">
      <c r="A1888" s="384" t="s">
        <v>112</v>
      </c>
      <c r="B1888" s="385"/>
      <c r="C1888" s="385"/>
      <c r="D1888" s="385"/>
      <c r="E1888" s="385"/>
      <c r="F1888" s="53"/>
      <c r="G1888" s="28"/>
      <c r="H1888" s="2"/>
    </row>
    <row r="1889" spans="1:8" ht="45" customHeight="1" x14ac:dyDescent="0.7">
      <c r="A1889" s="130"/>
      <c r="B1889" s="11"/>
      <c r="C1889" s="544"/>
      <c r="D1889" s="544"/>
      <c r="E1889" s="209"/>
      <c r="F1889" s="53"/>
      <c r="G1889" s="28"/>
      <c r="H1889" s="2"/>
    </row>
    <row r="1890" spans="1:8" ht="61.5" customHeight="1" x14ac:dyDescent="0.7">
      <c r="A1890" s="494" t="s">
        <v>8</v>
      </c>
      <c r="B1890" s="495"/>
      <c r="C1890" s="495"/>
      <c r="D1890" s="495"/>
      <c r="E1890" s="495"/>
      <c r="F1890" s="53"/>
      <c r="G1890" s="28"/>
      <c r="H1890" s="2"/>
    </row>
    <row r="1891" spans="1:8" ht="61.5" customHeight="1" x14ac:dyDescent="0.7">
      <c r="A1891" s="384" t="s">
        <v>112</v>
      </c>
      <c r="B1891" s="385"/>
      <c r="C1891" s="385"/>
      <c r="D1891" s="385"/>
      <c r="E1891" s="385"/>
      <c r="F1891" s="53"/>
      <c r="G1891" s="28"/>
      <c r="H1891" s="2"/>
    </row>
    <row r="1892" spans="1:8" ht="61.5" customHeight="1" x14ac:dyDescent="0.7">
      <c r="A1892" s="130"/>
      <c r="B1892" s="11"/>
      <c r="C1892" s="209"/>
      <c r="D1892" s="209"/>
      <c r="E1892" s="209"/>
      <c r="F1892" s="53"/>
      <c r="G1892" s="28"/>
      <c r="H1892" s="2"/>
    </row>
    <row r="1893" spans="1:8" ht="54" customHeight="1" x14ac:dyDescent="0.7">
      <c r="A1893" s="548" t="s">
        <v>124</v>
      </c>
      <c r="B1893" s="549"/>
      <c r="C1893" s="549"/>
      <c r="D1893" s="549"/>
      <c r="E1893" s="549"/>
      <c r="F1893" s="53"/>
      <c r="G1893" s="28"/>
      <c r="H1893" s="2"/>
    </row>
    <row r="1894" spans="1:8" ht="54" customHeight="1" x14ac:dyDescent="0.7">
      <c r="A1894" s="130"/>
      <c r="B1894" s="11"/>
      <c r="C1894" s="503"/>
      <c r="D1894" s="503"/>
      <c r="E1894" s="209"/>
      <c r="F1894" s="99"/>
      <c r="G1894" s="87"/>
      <c r="H1894" s="2"/>
    </row>
    <row r="1895" spans="1:8" ht="45.75" customHeight="1" x14ac:dyDescent="0.7">
      <c r="A1895" s="384" t="s">
        <v>295</v>
      </c>
      <c r="B1895" s="385"/>
      <c r="C1895" s="385"/>
      <c r="D1895" s="385"/>
      <c r="E1895" s="385"/>
      <c r="F1895" s="53"/>
      <c r="G1895" s="28"/>
      <c r="H1895" s="2"/>
    </row>
    <row r="1896" spans="1:8" ht="45.75" customHeight="1" x14ac:dyDescent="0.7">
      <c r="A1896" s="130"/>
      <c r="B1896" s="11"/>
      <c r="C1896" s="503"/>
      <c r="D1896" s="504"/>
      <c r="E1896" s="209"/>
      <c r="F1896" s="53"/>
      <c r="G1896" s="28"/>
      <c r="H1896" s="2"/>
    </row>
    <row r="1897" spans="1:8" ht="45.75" customHeight="1" x14ac:dyDescent="0.7">
      <c r="A1897" s="384" t="s">
        <v>296</v>
      </c>
      <c r="B1897" s="385"/>
      <c r="C1897" s="385"/>
      <c r="D1897" s="385"/>
      <c r="E1897" s="385"/>
      <c r="F1897" s="53"/>
      <c r="G1897" s="28"/>
      <c r="H1897" s="2"/>
    </row>
    <row r="1898" spans="1:8" ht="45.75" customHeight="1" x14ac:dyDescent="0.7">
      <c r="A1898" s="130"/>
      <c r="B1898" s="11"/>
      <c r="C1898" s="503"/>
      <c r="D1898" s="504"/>
      <c r="E1898" s="209"/>
      <c r="F1898" s="53"/>
      <c r="G1898" s="28"/>
      <c r="H1898" s="2"/>
    </row>
    <row r="1899" spans="1:8" ht="61.5" customHeight="1" x14ac:dyDescent="0.7">
      <c r="A1899" s="384" t="s">
        <v>125</v>
      </c>
      <c r="B1899" s="385"/>
      <c r="C1899" s="385"/>
      <c r="D1899" s="385"/>
      <c r="E1899" s="385"/>
      <c r="F1899" s="53"/>
      <c r="G1899" s="28"/>
      <c r="H1899" s="2"/>
    </row>
    <row r="1900" spans="1:8" ht="55.5" customHeight="1" x14ac:dyDescent="0.7">
      <c r="A1900" s="130"/>
      <c r="B1900" s="11"/>
      <c r="C1900" s="504"/>
      <c r="D1900" s="504"/>
      <c r="E1900" s="210"/>
      <c r="F1900" s="53"/>
      <c r="G1900" s="28"/>
      <c r="H1900" s="2"/>
    </row>
    <row r="1901" spans="1:8" ht="63.75" customHeight="1" x14ac:dyDescent="0.7">
      <c r="A1901" s="384" t="s">
        <v>126</v>
      </c>
      <c r="B1901" s="385"/>
      <c r="C1901" s="385"/>
      <c r="D1901" s="385"/>
      <c r="E1901" s="385"/>
      <c r="F1901" s="53"/>
      <c r="G1901" s="28"/>
      <c r="H1901" s="2"/>
    </row>
    <row r="1902" spans="1:8" ht="56.25" customHeight="1" x14ac:dyDescent="0.7">
      <c r="A1902" s="130"/>
      <c r="B1902" s="11"/>
      <c r="C1902" s="504"/>
      <c r="D1902" s="504"/>
      <c r="E1902" s="546"/>
      <c r="F1902" s="99"/>
      <c r="G1902" s="87"/>
      <c r="H1902" s="2"/>
    </row>
    <row r="1903" spans="1:8" ht="61.5" customHeight="1" x14ac:dyDescent="0.7">
      <c r="A1903" s="384" t="s">
        <v>127</v>
      </c>
      <c r="B1903" s="385"/>
      <c r="C1903" s="385"/>
      <c r="D1903" s="385"/>
      <c r="E1903" s="385"/>
      <c r="F1903" s="70"/>
      <c r="G1903" s="23"/>
      <c r="H1903" s="2"/>
    </row>
    <row r="1904" spans="1:8" ht="53.25" customHeight="1" x14ac:dyDescent="0.7">
      <c r="A1904" s="130"/>
      <c r="B1904" s="11"/>
      <c r="C1904" s="504"/>
      <c r="D1904" s="504"/>
      <c r="E1904" s="504"/>
      <c r="F1904" s="171"/>
      <c r="G1904" s="23"/>
      <c r="H1904" s="2"/>
    </row>
    <row r="1905" spans="1:8" ht="121.5" customHeight="1" x14ac:dyDescent="0.7">
      <c r="A1905" s="333" t="s">
        <v>302</v>
      </c>
      <c r="B1905" s="334"/>
      <c r="C1905" s="334"/>
      <c r="D1905" s="334"/>
      <c r="E1905" s="334"/>
      <c r="F1905" s="334"/>
      <c r="G1905" s="15" t="s">
        <v>15</v>
      </c>
      <c r="H1905" s="2"/>
    </row>
    <row r="1906" spans="1:8" ht="61.5" customHeight="1" x14ac:dyDescent="0.7">
      <c r="A1906" s="457" t="s">
        <v>90</v>
      </c>
      <c r="B1906" s="458"/>
      <c r="C1906" s="458"/>
      <c r="D1906" s="458"/>
      <c r="E1906" s="458"/>
      <c r="F1906" s="458"/>
      <c r="G1906" s="459"/>
      <c r="H1906" s="2"/>
    </row>
    <row r="1907" spans="1:8" ht="61.5" customHeight="1" x14ac:dyDescent="0.7">
      <c r="A1907" s="355" t="s">
        <v>12</v>
      </c>
      <c r="B1907" s="356"/>
      <c r="C1907" s="356"/>
      <c r="D1907" s="356"/>
      <c r="E1907" s="356"/>
      <c r="F1907" s="96"/>
      <c r="G1907" s="97"/>
      <c r="H1907" s="2"/>
    </row>
    <row r="1908" spans="1:8" ht="61.5" customHeight="1" x14ac:dyDescent="0.7">
      <c r="A1908" s="327" t="s">
        <v>303</v>
      </c>
      <c r="B1908" s="328"/>
      <c r="C1908" s="328"/>
      <c r="D1908" s="328"/>
      <c r="E1908" s="328"/>
      <c r="F1908" s="96"/>
      <c r="G1908" s="97"/>
      <c r="H1908" s="2"/>
    </row>
    <row r="1909" spans="1:8" ht="61.5" customHeight="1" x14ac:dyDescent="0.7">
      <c r="A1909" s="130">
        <v>45830</v>
      </c>
      <c r="B1909" s="11">
        <v>45901</v>
      </c>
      <c r="C1909" s="332">
        <v>160</v>
      </c>
      <c r="D1909" s="332"/>
      <c r="E1909" s="60" t="s">
        <v>13</v>
      </c>
      <c r="F1909" s="96"/>
      <c r="G1909" s="97"/>
      <c r="H1909" s="2"/>
    </row>
    <row r="1910" spans="1:8" ht="61.5" customHeight="1" x14ac:dyDescent="0.7">
      <c r="A1910" s="327" t="s">
        <v>369</v>
      </c>
      <c r="B1910" s="328"/>
      <c r="C1910" s="328"/>
      <c r="D1910" s="328"/>
      <c r="E1910" s="328"/>
      <c r="F1910" s="409" t="s">
        <v>340</v>
      </c>
      <c r="G1910" s="410"/>
      <c r="H1910" s="2"/>
    </row>
    <row r="1911" spans="1:8" ht="61.5" customHeight="1" x14ac:dyDescent="0.7">
      <c r="A1911" s="130">
        <v>45830</v>
      </c>
      <c r="B1911" s="11">
        <v>45901</v>
      </c>
      <c r="C1911" s="332">
        <v>500</v>
      </c>
      <c r="D1911" s="332"/>
      <c r="E1911" s="332"/>
      <c r="F1911" s="409"/>
      <c r="G1911" s="410"/>
      <c r="H1911" s="2"/>
    </row>
    <row r="1912" spans="1:8" ht="112.5" customHeight="1" x14ac:dyDescent="0.7">
      <c r="A1912" s="333" t="s">
        <v>205</v>
      </c>
      <c r="B1912" s="334"/>
      <c r="C1912" s="334"/>
      <c r="D1912" s="334"/>
      <c r="E1912" s="334"/>
      <c r="F1912" s="334"/>
      <c r="G1912" s="19" t="s">
        <v>15</v>
      </c>
      <c r="H1912" s="2"/>
    </row>
    <row r="1913" spans="1:8" ht="67.5" customHeight="1" x14ac:dyDescent="0.7">
      <c r="A1913" s="355" t="s">
        <v>7</v>
      </c>
      <c r="B1913" s="356"/>
      <c r="C1913" s="356"/>
      <c r="D1913" s="356"/>
      <c r="E1913" s="371"/>
      <c r="F1913" s="545" t="s">
        <v>473</v>
      </c>
      <c r="G1913" s="536"/>
      <c r="H1913" s="2"/>
    </row>
    <row r="1914" spans="1:8" ht="61.5" customHeight="1" x14ac:dyDescent="0.7">
      <c r="A1914" s="327" t="s">
        <v>206</v>
      </c>
      <c r="B1914" s="328"/>
      <c r="C1914" s="328"/>
      <c r="D1914" s="328"/>
      <c r="E1914" s="329"/>
      <c r="F1914" s="545"/>
      <c r="G1914" s="536"/>
      <c r="H1914" s="2"/>
    </row>
    <row r="1915" spans="1:8" ht="61.5" customHeight="1" x14ac:dyDescent="0.7">
      <c r="A1915" s="130">
        <v>45967</v>
      </c>
      <c r="B1915" s="11">
        <v>45989</v>
      </c>
      <c r="C1915" s="331">
        <v>230</v>
      </c>
      <c r="D1915" s="331"/>
      <c r="E1915" s="50">
        <f t="shared" ref="E1915" si="186">50+C1915</f>
        <v>280</v>
      </c>
      <c r="F1915" s="195"/>
      <c r="G1915" s="33"/>
      <c r="H1915" s="2"/>
    </row>
    <row r="1916" spans="1:8" ht="61.5" customHeight="1" x14ac:dyDescent="0.7">
      <c r="A1916" s="327" t="s">
        <v>508</v>
      </c>
      <c r="B1916" s="328"/>
      <c r="C1916" s="328"/>
      <c r="D1916" s="328"/>
      <c r="E1916" s="329"/>
      <c r="F1916" s="541" t="s">
        <v>340</v>
      </c>
      <c r="G1916" s="410"/>
      <c r="H1916" s="2"/>
    </row>
    <row r="1917" spans="1:8" ht="61.5" customHeight="1" x14ac:dyDescent="0.7">
      <c r="A1917" s="130">
        <v>45967</v>
      </c>
      <c r="B1917" s="11">
        <v>45989</v>
      </c>
      <c r="C1917" s="331">
        <f>40+C1915</f>
        <v>270</v>
      </c>
      <c r="D1917" s="331"/>
      <c r="E1917" s="50">
        <f>40+E1915</f>
        <v>320</v>
      </c>
      <c r="F1917" s="541"/>
      <c r="G1917" s="410"/>
      <c r="H1917" s="2"/>
    </row>
    <row r="1918" spans="1:8" ht="112.5" customHeight="1" x14ac:dyDescent="0.7">
      <c r="A1918" s="333" t="s">
        <v>208</v>
      </c>
      <c r="B1918" s="334"/>
      <c r="C1918" s="334"/>
      <c r="D1918" s="334"/>
      <c r="E1918" s="334"/>
      <c r="F1918" s="334"/>
      <c r="G1918" s="19" t="s">
        <v>15</v>
      </c>
      <c r="H1918" s="2"/>
    </row>
    <row r="1919" spans="1:8" ht="61.5" customHeight="1" x14ac:dyDescent="0.7">
      <c r="A1919" s="386" t="s">
        <v>214</v>
      </c>
      <c r="B1919" s="387"/>
      <c r="C1919" s="387"/>
      <c r="D1919" s="387"/>
      <c r="E1919" s="387"/>
      <c r="F1919" s="387"/>
      <c r="G1919" s="388"/>
      <c r="H1919" s="2"/>
    </row>
    <row r="1920" spans="1:8" ht="67.5" customHeight="1" x14ac:dyDescent="0.7">
      <c r="A1920" s="355" t="s">
        <v>8</v>
      </c>
      <c r="B1920" s="356"/>
      <c r="C1920" s="356"/>
      <c r="D1920" s="356"/>
      <c r="E1920" s="371"/>
      <c r="F1920" s="341" t="s">
        <v>372</v>
      </c>
      <c r="G1920" s="423"/>
      <c r="H1920" s="2"/>
    </row>
    <row r="1921" spans="1:8" ht="61.5" customHeight="1" x14ac:dyDescent="0.7">
      <c r="A1921" s="327" t="s">
        <v>251</v>
      </c>
      <c r="B1921" s="328"/>
      <c r="C1921" s="328"/>
      <c r="D1921" s="328"/>
      <c r="E1921" s="329"/>
      <c r="F1921" s="341"/>
      <c r="G1921" s="423"/>
      <c r="H1921" s="2"/>
    </row>
    <row r="1922" spans="1:8" ht="55.5" customHeight="1" x14ac:dyDescent="0.7">
      <c r="A1922" s="130">
        <v>45962</v>
      </c>
      <c r="B1922" s="11">
        <v>46018</v>
      </c>
      <c r="C1922" s="178">
        <v>190</v>
      </c>
      <c r="D1922" s="178">
        <v>200</v>
      </c>
      <c r="E1922" s="50" t="s">
        <v>13</v>
      </c>
      <c r="F1922" s="152"/>
      <c r="G1922" s="22"/>
      <c r="H1922" s="2"/>
    </row>
    <row r="1923" spans="1:8" ht="55.5" customHeight="1" x14ac:dyDescent="0.7">
      <c r="A1923" s="130">
        <v>46018</v>
      </c>
      <c r="B1923" s="11">
        <v>46023</v>
      </c>
      <c r="C1923" s="178">
        <v>250</v>
      </c>
      <c r="D1923" s="178">
        <v>260</v>
      </c>
      <c r="E1923" s="50" t="s">
        <v>13</v>
      </c>
      <c r="F1923" s="152"/>
      <c r="G1923" s="22"/>
      <c r="H1923" s="2"/>
    </row>
    <row r="1924" spans="1:8" ht="61.5" customHeight="1" x14ac:dyDescent="0.7">
      <c r="A1924" s="327" t="s">
        <v>252</v>
      </c>
      <c r="B1924" s="328"/>
      <c r="C1924" s="328"/>
      <c r="D1924" s="328"/>
      <c r="E1924" s="329"/>
      <c r="F1924" s="533"/>
      <c r="G1924" s="534"/>
      <c r="H1924" s="2"/>
    </row>
    <row r="1925" spans="1:8" ht="55.5" customHeight="1" x14ac:dyDescent="0.7">
      <c r="A1925" s="130">
        <v>45962</v>
      </c>
      <c r="B1925" s="11">
        <v>46018</v>
      </c>
      <c r="C1925" s="178">
        <v>200</v>
      </c>
      <c r="D1925" s="178">
        <v>210</v>
      </c>
      <c r="E1925" s="50" t="s">
        <v>13</v>
      </c>
      <c r="F1925" s="533"/>
      <c r="G1925" s="534"/>
      <c r="H1925" s="2"/>
    </row>
    <row r="1926" spans="1:8" ht="55.5" customHeight="1" x14ac:dyDescent="0.7">
      <c r="A1926" s="130">
        <v>46018</v>
      </c>
      <c r="B1926" s="11">
        <v>46023</v>
      </c>
      <c r="C1926" s="178">
        <v>260</v>
      </c>
      <c r="D1926" s="178">
        <v>270</v>
      </c>
      <c r="E1926" s="50" t="s">
        <v>13</v>
      </c>
      <c r="F1926" s="152"/>
      <c r="G1926" s="22"/>
      <c r="H1926" s="2"/>
    </row>
    <row r="1927" spans="1:8" ht="61.5" customHeight="1" x14ac:dyDescent="0.7">
      <c r="A1927" s="327" t="s">
        <v>326</v>
      </c>
      <c r="B1927" s="328"/>
      <c r="C1927" s="328"/>
      <c r="D1927" s="328"/>
      <c r="E1927" s="329"/>
      <c r="F1927" s="152"/>
      <c r="G1927" s="22"/>
      <c r="H1927" s="2"/>
    </row>
    <row r="1928" spans="1:8" ht="55.5" customHeight="1" x14ac:dyDescent="0.7">
      <c r="A1928" s="130">
        <v>45962</v>
      </c>
      <c r="B1928" s="11">
        <v>46018</v>
      </c>
      <c r="C1928" s="178">
        <v>210</v>
      </c>
      <c r="D1928" s="178">
        <v>220</v>
      </c>
      <c r="E1928" s="50" t="s">
        <v>13</v>
      </c>
      <c r="F1928" s="152"/>
      <c r="G1928" s="22"/>
      <c r="H1928" s="2"/>
    </row>
    <row r="1929" spans="1:8" ht="55.5" customHeight="1" x14ac:dyDescent="0.7">
      <c r="A1929" s="130">
        <v>46018</v>
      </c>
      <c r="B1929" s="11">
        <v>46023</v>
      </c>
      <c r="C1929" s="178">
        <v>270</v>
      </c>
      <c r="D1929" s="178">
        <v>280</v>
      </c>
      <c r="E1929" s="50" t="s">
        <v>13</v>
      </c>
      <c r="F1929" s="152"/>
      <c r="G1929" s="22"/>
      <c r="H1929" s="2"/>
    </row>
    <row r="1930" spans="1:8" ht="61.5" customHeight="1" x14ac:dyDescent="0.7">
      <c r="A1930" s="327" t="s">
        <v>327</v>
      </c>
      <c r="B1930" s="328"/>
      <c r="C1930" s="328"/>
      <c r="D1930" s="328"/>
      <c r="E1930" s="329"/>
      <c r="F1930" s="152"/>
      <c r="G1930" s="22"/>
      <c r="H1930" s="2"/>
    </row>
    <row r="1931" spans="1:8" ht="54" customHeight="1" x14ac:dyDescent="0.7">
      <c r="A1931" s="130">
        <v>45962</v>
      </c>
      <c r="B1931" s="11">
        <v>46018</v>
      </c>
      <c r="C1931" s="178">
        <v>220</v>
      </c>
      <c r="D1931" s="178">
        <v>230</v>
      </c>
      <c r="E1931" s="50" t="s">
        <v>13</v>
      </c>
      <c r="F1931" s="152"/>
      <c r="G1931" s="22"/>
      <c r="H1931" s="2"/>
    </row>
    <row r="1932" spans="1:8" ht="54" customHeight="1" x14ac:dyDescent="0.7">
      <c r="A1932" s="130">
        <v>46018</v>
      </c>
      <c r="B1932" s="11">
        <v>46023</v>
      </c>
      <c r="C1932" s="178">
        <v>280</v>
      </c>
      <c r="D1932" s="178">
        <v>290</v>
      </c>
      <c r="E1932" s="50" t="s">
        <v>13</v>
      </c>
      <c r="F1932" s="152"/>
      <c r="G1932" s="22"/>
      <c r="H1932" s="2"/>
    </row>
    <row r="1933" spans="1:8" ht="61.5" customHeight="1" x14ac:dyDescent="0.7">
      <c r="A1933" s="327" t="s">
        <v>328</v>
      </c>
      <c r="B1933" s="328"/>
      <c r="C1933" s="328"/>
      <c r="D1933" s="328"/>
      <c r="E1933" s="329"/>
      <c r="F1933" s="152"/>
      <c r="G1933" s="22"/>
      <c r="H1933" s="2"/>
    </row>
    <row r="1934" spans="1:8" ht="61.5" customHeight="1" x14ac:dyDescent="0.7">
      <c r="A1934" s="130">
        <v>45962</v>
      </c>
      <c r="B1934" s="11">
        <v>46018</v>
      </c>
      <c r="C1934" s="178">
        <v>230</v>
      </c>
      <c r="D1934" s="178">
        <v>240</v>
      </c>
      <c r="E1934" s="50" t="s">
        <v>13</v>
      </c>
      <c r="F1934" s="152"/>
      <c r="G1934" s="22"/>
      <c r="H1934" s="2"/>
    </row>
    <row r="1935" spans="1:8" ht="61.5" customHeight="1" x14ac:dyDescent="0.7">
      <c r="A1935" s="130">
        <v>46018</v>
      </c>
      <c r="B1935" s="11">
        <v>46023</v>
      </c>
      <c r="C1935" s="178">
        <v>290</v>
      </c>
      <c r="D1935" s="178">
        <v>300</v>
      </c>
      <c r="E1935" s="50" t="s">
        <v>13</v>
      </c>
      <c r="F1935" s="152"/>
      <c r="G1935" s="22"/>
      <c r="H1935" s="2"/>
    </row>
    <row r="1936" spans="1:8" ht="61.5" customHeight="1" x14ac:dyDescent="0.7">
      <c r="A1936" s="327" t="s">
        <v>410</v>
      </c>
      <c r="B1936" s="328"/>
      <c r="C1936" s="328"/>
      <c r="D1936" s="328"/>
      <c r="E1936" s="329"/>
      <c r="F1936" s="152"/>
      <c r="G1936" s="22"/>
      <c r="H1936" s="2"/>
    </row>
    <row r="1937" spans="1:8" ht="61.5" customHeight="1" x14ac:dyDescent="0.7">
      <c r="A1937" s="130">
        <v>45962</v>
      </c>
      <c r="B1937" s="11">
        <v>46018</v>
      </c>
      <c r="C1937" s="178">
        <v>240</v>
      </c>
      <c r="D1937" s="178">
        <v>250</v>
      </c>
      <c r="E1937" s="50" t="s">
        <v>13</v>
      </c>
      <c r="F1937" s="152"/>
      <c r="G1937" s="22"/>
      <c r="H1937" s="2"/>
    </row>
    <row r="1938" spans="1:8" ht="61.5" customHeight="1" x14ac:dyDescent="0.7">
      <c r="A1938" s="130">
        <v>46018</v>
      </c>
      <c r="B1938" s="11">
        <v>46023</v>
      </c>
      <c r="C1938" s="178">
        <v>300</v>
      </c>
      <c r="D1938" s="178">
        <v>310</v>
      </c>
      <c r="E1938" s="50" t="s">
        <v>13</v>
      </c>
      <c r="F1938" s="152"/>
      <c r="G1938" s="22"/>
      <c r="H1938" s="2"/>
    </row>
    <row r="1939" spans="1:8" ht="61.5" customHeight="1" x14ac:dyDescent="0.7">
      <c r="A1939" s="327" t="s">
        <v>85</v>
      </c>
      <c r="B1939" s="328"/>
      <c r="C1939" s="328"/>
      <c r="D1939" s="328"/>
      <c r="E1939" s="329"/>
      <c r="F1939" s="152"/>
      <c r="G1939" s="22"/>
      <c r="H1939" s="2"/>
    </row>
    <row r="1940" spans="1:8" ht="51.75" customHeight="1" x14ac:dyDescent="0.7">
      <c r="A1940" s="130">
        <v>45962</v>
      </c>
      <c r="B1940" s="11">
        <v>46018</v>
      </c>
      <c r="C1940" s="178">
        <v>390</v>
      </c>
      <c r="D1940" s="178">
        <v>400</v>
      </c>
      <c r="E1940" s="50" t="s">
        <v>13</v>
      </c>
      <c r="F1940" s="152"/>
      <c r="G1940" s="22"/>
      <c r="H1940" s="2"/>
    </row>
    <row r="1941" spans="1:8" ht="51.75" customHeight="1" x14ac:dyDescent="0.7">
      <c r="A1941" s="130">
        <v>46018</v>
      </c>
      <c r="B1941" s="11">
        <v>46023</v>
      </c>
      <c r="C1941" s="178">
        <v>450</v>
      </c>
      <c r="D1941" s="178">
        <v>460</v>
      </c>
      <c r="E1941" s="50" t="s">
        <v>13</v>
      </c>
      <c r="F1941" s="152"/>
      <c r="G1941" s="22"/>
      <c r="H1941" s="2"/>
    </row>
    <row r="1942" spans="1:8" ht="61.5" customHeight="1" x14ac:dyDescent="0.7">
      <c r="A1942" s="327" t="s">
        <v>347</v>
      </c>
      <c r="B1942" s="328"/>
      <c r="C1942" s="328"/>
      <c r="D1942" s="328"/>
      <c r="E1942" s="329"/>
      <c r="F1942" s="152"/>
      <c r="G1942" s="22"/>
      <c r="H1942" s="2"/>
    </row>
    <row r="1943" spans="1:8" ht="54" customHeight="1" x14ac:dyDescent="0.7">
      <c r="A1943" s="130">
        <v>45908</v>
      </c>
      <c r="B1943" s="11">
        <v>45962</v>
      </c>
      <c r="C1943" s="178">
        <v>560</v>
      </c>
      <c r="D1943" s="178">
        <v>570</v>
      </c>
      <c r="E1943" s="50" t="s">
        <v>13</v>
      </c>
      <c r="F1943" s="152"/>
      <c r="G1943" s="22"/>
      <c r="H1943" s="2"/>
    </row>
    <row r="1944" spans="1:8" ht="54" customHeight="1" x14ac:dyDescent="0.7">
      <c r="A1944" s="130">
        <v>45962</v>
      </c>
      <c r="B1944" s="11">
        <v>46018</v>
      </c>
      <c r="C1944" s="178">
        <v>700</v>
      </c>
      <c r="D1944" s="178">
        <v>710</v>
      </c>
      <c r="E1944" s="50" t="s">
        <v>13</v>
      </c>
      <c r="F1944" s="152"/>
      <c r="G1944" s="22"/>
      <c r="H1944" s="2"/>
    </row>
    <row r="1945" spans="1:8" ht="54" customHeight="1" x14ac:dyDescent="0.7">
      <c r="A1945" s="130">
        <v>46018</v>
      </c>
      <c r="B1945" s="11">
        <v>46023</v>
      </c>
      <c r="C1945" s="178">
        <v>780</v>
      </c>
      <c r="D1945" s="178">
        <v>790</v>
      </c>
      <c r="E1945" s="50" t="s">
        <v>13</v>
      </c>
      <c r="F1945" s="152"/>
      <c r="G1945" s="22"/>
      <c r="H1945" s="2"/>
    </row>
    <row r="1946" spans="1:8" ht="61.5" customHeight="1" x14ac:dyDescent="0.7">
      <c r="A1946" s="327" t="s">
        <v>348</v>
      </c>
      <c r="B1946" s="328"/>
      <c r="C1946" s="328"/>
      <c r="D1946" s="328"/>
      <c r="E1946" s="329"/>
      <c r="F1946" s="152"/>
      <c r="G1946" s="22"/>
      <c r="H1946" s="2"/>
    </row>
    <row r="1947" spans="1:8" ht="51.75" customHeight="1" x14ac:dyDescent="0.7">
      <c r="A1947" s="130">
        <v>45962</v>
      </c>
      <c r="B1947" s="11">
        <v>46018</v>
      </c>
      <c r="C1947" s="178">
        <v>900</v>
      </c>
      <c r="D1947" s="178">
        <v>910</v>
      </c>
      <c r="E1947" s="50" t="s">
        <v>13</v>
      </c>
      <c r="F1947" s="152"/>
      <c r="G1947" s="22"/>
      <c r="H1947" s="2"/>
    </row>
    <row r="1948" spans="1:8" ht="51.75" customHeight="1" x14ac:dyDescent="0.7">
      <c r="A1948" s="130">
        <v>46018</v>
      </c>
      <c r="B1948" s="11">
        <v>46023</v>
      </c>
      <c r="C1948" s="178">
        <v>980</v>
      </c>
      <c r="D1948" s="178">
        <v>990</v>
      </c>
      <c r="E1948" s="50" t="s">
        <v>13</v>
      </c>
      <c r="F1948" s="152"/>
      <c r="G1948" s="22"/>
      <c r="H1948" s="2"/>
    </row>
    <row r="1949" spans="1:8" ht="61.5" customHeight="1" x14ac:dyDescent="0.7">
      <c r="A1949" s="327" t="s">
        <v>329</v>
      </c>
      <c r="B1949" s="328"/>
      <c r="C1949" s="328"/>
      <c r="D1949" s="328"/>
      <c r="E1949" s="329"/>
      <c r="F1949" s="152"/>
      <c r="G1949" s="22"/>
      <c r="H1949" s="2"/>
    </row>
    <row r="1950" spans="1:8" ht="55.5" customHeight="1" x14ac:dyDescent="0.7">
      <c r="A1950" s="130">
        <v>45931</v>
      </c>
      <c r="B1950" s="11">
        <v>46018</v>
      </c>
      <c r="C1950" s="178">
        <v>5160</v>
      </c>
      <c r="D1950" s="178">
        <v>5170</v>
      </c>
      <c r="E1950" s="50" t="s">
        <v>13</v>
      </c>
      <c r="F1950" s="152"/>
      <c r="G1950" s="22"/>
      <c r="H1950" s="2"/>
    </row>
    <row r="1951" spans="1:8" ht="55.5" customHeight="1" x14ac:dyDescent="0.7">
      <c r="A1951" s="130">
        <v>46018</v>
      </c>
      <c r="B1951" s="11">
        <v>46023</v>
      </c>
      <c r="C1951" s="178">
        <v>5290</v>
      </c>
      <c r="D1951" s="178">
        <v>5300</v>
      </c>
      <c r="E1951" s="50" t="s">
        <v>13</v>
      </c>
      <c r="F1951" s="152"/>
      <c r="G1951" s="22"/>
      <c r="H1951" s="2"/>
    </row>
    <row r="1952" spans="1:8" ht="112.5" customHeight="1" x14ac:dyDescent="0.7">
      <c r="A1952" s="333" t="s">
        <v>209</v>
      </c>
      <c r="B1952" s="334"/>
      <c r="C1952" s="334"/>
      <c r="D1952" s="334"/>
      <c r="E1952" s="334"/>
      <c r="F1952" s="334"/>
      <c r="G1952" s="19" t="s">
        <v>15</v>
      </c>
      <c r="H1952" s="2"/>
    </row>
    <row r="1953" spans="1:8" ht="59.25" customHeight="1" x14ac:dyDescent="0.7">
      <c r="A1953" s="494" t="s">
        <v>106</v>
      </c>
      <c r="B1953" s="495"/>
      <c r="C1953" s="495"/>
      <c r="D1953" s="495"/>
      <c r="E1953" s="496"/>
      <c r="F1953" s="224"/>
      <c r="G1953" s="42"/>
      <c r="H1953" s="2"/>
    </row>
    <row r="1954" spans="1:8" ht="61.5" customHeight="1" x14ac:dyDescent="0.7">
      <c r="A1954" s="327" t="s">
        <v>210</v>
      </c>
      <c r="B1954" s="328"/>
      <c r="C1954" s="328"/>
      <c r="D1954" s="328"/>
      <c r="E1954" s="329"/>
      <c r="F1954" s="321" t="s">
        <v>679</v>
      </c>
      <c r="G1954" s="322"/>
      <c r="H1954" s="2"/>
    </row>
    <row r="1955" spans="1:8" ht="45.75" customHeight="1" x14ac:dyDescent="0.7">
      <c r="A1955" s="130">
        <v>45975</v>
      </c>
      <c r="B1955" s="11">
        <v>45991</v>
      </c>
      <c r="C1955" s="331">
        <v>220</v>
      </c>
      <c r="D1955" s="331"/>
      <c r="E1955" s="50" t="s">
        <v>13</v>
      </c>
      <c r="F1955" s="323"/>
      <c r="G1955" s="322"/>
      <c r="H1955" s="2"/>
    </row>
    <row r="1956" spans="1:8" ht="45.75" customHeight="1" x14ac:dyDescent="0.7">
      <c r="A1956" s="130">
        <v>45991</v>
      </c>
      <c r="B1956" s="11">
        <v>45995</v>
      </c>
      <c r="C1956" s="178">
        <f>C1967-10</f>
        <v>365</v>
      </c>
      <c r="D1956" s="178">
        <f>D1967-20</f>
        <v>375</v>
      </c>
      <c r="E1956" s="50" t="s">
        <v>13</v>
      </c>
      <c r="F1956" s="323"/>
      <c r="G1956" s="322"/>
      <c r="H1956" s="2"/>
    </row>
    <row r="1957" spans="1:8" ht="45.75" customHeight="1" x14ac:dyDescent="0.7">
      <c r="A1957" s="130">
        <v>45995</v>
      </c>
      <c r="B1957" s="11">
        <v>46022</v>
      </c>
      <c r="C1957" s="331">
        <v>220</v>
      </c>
      <c r="D1957" s="331"/>
      <c r="E1957" s="50" t="s">
        <v>13</v>
      </c>
      <c r="F1957" s="323"/>
      <c r="G1957" s="322"/>
      <c r="H1957" s="2"/>
    </row>
    <row r="1958" spans="1:8" ht="45.75" customHeight="1" x14ac:dyDescent="0.7">
      <c r="A1958" s="130">
        <v>46022</v>
      </c>
      <c r="B1958" s="11">
        <v>46024</v>
      </c>
      <c r="C1958" s="178">
        <f>C1969-10</f>
        <v>260</v>
      </c>
      <c r="D1958" s="178">
        <f>D1969-20</f>
        <v>270</v>
      </c>
      <c r="E1958" s="50" t="s">
        <v>13</v>
      </c>
      <c r="F1958" s="323"/>
      <c r="G1958" s="322"/>
      <c r="H1958" s="2"/>
    </row>
    <row r="1959" spans="1:8" ht="61.5" customHeight="1" x14ac:dyDescent="0.7">
      <c r="A1959" s="327" t="s">
        <v>211</v>
      </c>
      <c r="B1959" s="328"/>
      <c r="C1959" s="328"/>
      <c r="D1959" s="328"/>
      <c r="E1959" s="329"/>
      <c r="F1959" s="211"/>
      <c r="G1959" s="42"/>
      <c r="H1959" s="2"/>
    </row>
    <row r="1960" spans="1:8" ht="45.75" customHeight="1" x14ac:dyDescent="0.7">
      <c r="A1960" s="130">
        <v>45975</v>
      </c>
      <c r="B1960" s="11">
        <v>45991</v>
      </c>
      <c r="C1960" s="331">
        <v>240</v>
      </c>
      <c r="D1960" s="331"/>
      <c r="E1960" s="50" t="s">
        <v>13</v>
      </c>
      <c r="F1960" s="175"/>
      <c r="G1960" s="17"/>
      <c r="H1960" s="2"/>
    </row>
    <row r="1961" spans="1:8" ht="45.75" customHeight="1" x14ac:dyDescent="0.7">
      <c r="A1961" s="130">
        <v>45991</v>
      </c>
      <c r="B1961" s="11">
        <v>45995</v>
      </c>
      <c r="C1961" s="178">
        <f>C1972-10</f>
        <v>385</v>
      </c>
      <c r="D1961" s="178">
        <f>D1972-20</f>
        <v>395</v>
      </c>
      <c r="E1961" s="50" t="s">
        <v>13</v>
      </c>
      <c r="F1961" s="175"/>
      <c r="G1961" s="17"/>
      <c r="H1961" s="2"/>
    </row>
    <row r="1962" spans="1:8" ht="45.75" customHeight="1" x14ac:dyDescent="0.7">
      <c r="A1962" s="130">
        <v>45995</v>
      </c>
      <c r="B1962" s="11">
        <v>46022</v>
      </c>
      <c r="C1962" s="331">
        <v>240</v>
      </c>
      <c r="D1962" s="331"/>
      <c r="E1962" s="50" t="s">
        <v>13</v>
      </c>
      <c r="F1962" s="175"/>
      <c r="G1962" s="17"/>
      <c r="H1962" s="2"/>
    </row>
    <row r="1963" spans="1:8" ht="45.75" customHeight="1" x14ac:dyDescent="0.7">
      <c r="A1963" s="130">
        <v>46022</v>
      </c>
      <c r="B1963" s="11">
        <v>46024</v>
      </c>
      <c r="C1963" s="178">
        <f>C1974-10</f>
        <v>280</v>
      </c>
      <c r="D1963" s="178">
        <f>D1974-20</f>
        <v>290</v>
      </c>
      <c r="E1963" s="50" t="s">
        <v>13</v>
      </c>
      <c r="F1963" s="175"/>
      <c r="G1963" s="17"/>
      <c r="H1963" s="2"/>
    </row>
    <row r="1964" spans="1:8" ht="65.25" customHeight="1" x14ac:dyDescent="0.7">
      <c r="A1964" s="494" t="s">
        <v>8</v>
      </c>
      <c r="B1964" s="495"/>
      <c r="C1964" s="495"/>
      <c r="D1964" s="495"/>
      <c r="E1964" s="495"/>
      <c r="F1964" s="57"/>
      <c r="G1964" s="17"/>
      <c r="H1964" s="2"/>
    </row>
    <row r="1965" spans="1:8" ht="61.5" customHeight="1" x14ac:dyDescent="0.7">
      <c r="A1965" s="327" t="s">
        <v>210</v>
      </c>
      <c r="B1965" s="328"/>
      <c r="C1965" s="328"/>
      <c r="D1965" s="328"/>
      <c r="E1965" s="328"/>
      <c r="F1965" s="57"/>
      <c r="G1965" s="17"/>
      <c r="H1965" s="2"/>
    </row>
    <row r="1966" spans="1:8" ht="44.25" customHeight="1" x14ac:dyDescent="0.7">
      <c r="A1966" s="130">
        <v>45975</v>
      </c>
      <c r="B1966" s="11">
        <v>45991</v>
      </c>
      <c r="C1966" s="178">
        <v>230</v>
      </c>
      <c r="D1966" s="178">
        <v>250</v>
      </c>
      <c r="E1966" s="178" t="s">
        <v>13</v>
      </c>
      <c r="F1966" s="57"/>
      <c r="G1966" s="17"/>
      <c r="H1966" s="2"/>
    </row>
    <row r="1967" spans="1:8" ht="44.25" customHeight="1" x14ac:dyDescent="0.7">
      <c r="A1967" s="130">
        <v>45991</v>
      </c>
      <c r="B1967" s="11">
        <v>45995</v>
      </c>
      <c r="C1967" s="178">
        <v>375</v>
      </c>
      <c r="D1967" s="178">
        <v>395</v>
      </c>
      <c r="E1967" s="178" t="s">
        <v>13</v>
      </c>
      <c r="F1967" s="57"/>
      <c r="G1967" s="17"/>
      <c r="H1967" s="2"/>
    </row>
    <row r="1968" spans="1:8" ht="44.25" customHeight="1" x14ac:dyDescent="0.7">
      <c r="A1968" s="130">
        <v>45995</v>
      </c>
      <c r="B1968" s="11">
        <v>46022</v>
      </c>
      <c r="C1968" s="178">
        <v>230</v>
      </c>
      <c r="D1968" s="178">
        <v>250</v>
      </c>
      <c r="E1968" s="178" t="s">
        <v>13</v>
      </c>
      <c r="F1968" s="57"/>
      <c r="G1968" s="17"/>
      <c r="H1968" s="2"/>
    </row>
    <row r="1969" spans="1:8" ht="44.25" customHeight="1" x14ac:dyDescent="0.7">
      <c r="A1969" s="130">
        <v>46022</v>
      </c>
      <c r="B1969" s="11">
        <v>46024</v>
      </c>
      <c r="C1969" s="178">
        <v>270</v>
      </c>
      <c r="D1969" s="178">
        <v>290</v>
      </c>
      <c r="E1969" s="178" t="s">
        <v>13</v>
      </c>
      <c r="F1969" s="57"/>
      <c r="G1969" s="17"/>
      <c r="H1969" s="2"/>
    </row>
    <row r="1970" spans="1:8" ht="61.5" customHeight="1" x14ac:dyDescent="0.7">
      <c r="A1970" s="327" t="s">
        <v>211</v>
      </c>
      <c r="B1970" s="328"/>
      <c r="C1970" s="328"/>
      <c r="D1970" s="328"/>
      <c r="E1970" s="328"/>
      <c r="F1970" s="57"/>
      <c r="G1970" s="17"/>
      <c r="H1970" s="2"/>
    </row>
    <row r="1971" spans="1:8" ht="44.25" customHeight="1" x14ac:dyDescent="0.7">
      <c r="A1971" s="130">
        <v>45975</v>
      </c>
      <c r="B1971" s="11">
        <v>45991</v>
      </c>
      <c r="C1971" s="178">
        <v>250</v>
      </c>
      <c r="D1971" s="178">
        <v>270</v>
      </c>
      <c r="E1971" s="178" t="s">
        <v>13</v>
      </c>
      <c r="F1971" s="86"/>
      <c r="G1971" s="16"/>
      <c r="H1971" s="2"/>
    </row>
    <row r="1972" spans="1:8" ht="44.25" customHeight="1" x14ac:dyDescent="0.7">
      <c r="A1972" s="130">
        <v>45991</v>
      </c>
      <c r="B1972" s="11">
        <v>45995</v>
      </c>
      <c r="C1972" s="178">
        <v>395</v>
      </c>
      <c r="D1972" s="178">
        <v>415</v>
      </c>
      <c r="E1972" s="178" t="s">
        <v>13</v>
      </c>
      <c r="F1972" s="86"/>
      <c r="G1972" s="16"/>
      <c r="H1972" s="2"/>
    </row>
    <row r="1973" spans="1:8" ht="44.25" customHeight="1" x14ac:dyDescent="0.7">
      <c r="A1973" s="130">
        <v>45995</v>
      </c>
      <c r="B1973" s="11">
        <v>46022</v>
      </c>
      <c r="C1973" s="178">
        <v>250</v>
      </c>
      <c r="D1973" s="178">
        <v>270</v>
      </c>
      <c r="E1973" s="178" t="s">
        <v>13</v>
      </c>
      <c r="F1973" s="86"/>
      <c r="G1973" s="16"/>
      <c r="H1973" s="2"/>
    </row>
    <row r="1974" spans="1:8" ht="44.25" customHeight="1" x14ac:dyDescent="0.7">
      <c r="A1974" s="130">
        <v>46022</v>
      </c>
      <c r="B1974" s="11">
        <v>46024</v>
      </c>
      <c r="C1974" s="178">
        <v>290</v>
      </c>
      <c r="D1974" s="178">
        <v>310</v>
      </c>
      <c r="E1974" s="178" t="s">
        <v>13</v>
      </c>
      <c r="F1974" s="86"/>
      <c r="G1974" s="16"/>
      <c r="H1974" s="2"/>
    </row>
    <row r="1975" spans="1:8" ht="61.5" customHeight="1" x14ac:dyDescent="0.7">
      <c r="A1975" s="327" t="s">
        <v>414</v>
      </c>
      <c r="B1975" s="328"/>
      <c r="C1975" s="328"/>
      <c r="D1975" s="328"/>
      <c r="E1975" s="328"/>
      <c r="F1975" s="57"/>
      <c r="G1975" s="17"/>
      <c r="H1975" s="2"/>
    </row>
    <row r="1976" spans="1:8" ht="44.25" customHeight="1" x14ac:dyDescent="0.7">
      <c r="A1976" s="130">
        <v>45975</v>
      </c>
      <c r="B1976" s="11">
        <v>45991</v>
      </c>
      <c r="C1976" s="331">
        <v>280</v>
      </c>
      <c r="D1976" s="331"/>
      <c r="E1976" s="178" t="s">
        <v>13</v>
      </c>
      <c r="F1976" s="57"/>
      <c r="G1976" s="17"/>
      <c r="H1976" s="2"/>
    </row>
    <row r="1977" spans="1:8" ht="44.25" customHeight="1" x14ac:dyDescent="0.7">
      <c r="A1977" s="130">
        <v>45991</v>
      </c>
      <c r="B1977" s="11">
        <v>45995</v>
      </c>
      <c r="C1977" s="331">
        <v>425</v>
      </c>
      <c r="D1977" s="331"/>
      <c r="E1977" s="178" t="s">
        <v>13</v>
      </c>
      <c r="F1977" s="57"/>
      <c r="G1977" s="17"/>
      <c r="H1977" s="2"/>
    </row>
    <row r="1978" spans="1:8" ht="44.25" customHeight="1" x14ac:dyDescent="0.7">
      <c r="A1978" s="130">
        <v>45995</v>
      </c>
      <c r="B1978" s="11">
        <v>46022</v>
      </c>
      <c r="C1978" s="331">
        <v>280</v>
      </c>
      <c r="D1978" s="331"/>
      <c r="E1978" s="178" t="s">
        <v>13</v>
      </c>
      <c r="F1978" s="57"/>
      <c r="G1978" s="17"/>
      <c r="H1978" s="2"/>
    </row>
    <row r="1979" spans="1:8" ht="44.25" customHeight="1" x14ac:dyDescent="0.7">
      <c r="A1979" s="130">
        <v>46022</v>
      </c>
      <c r="B1979" s="11">
        <v>46024</v>
      </c>
      <c r="C1979" s="331">
        <v>320</v>
      </c>
      <c r="D1979" s="331"/>
      <c r="E1979" s="178" t="s">
        <v>13</v>
      </c>
      <c r="F1979" s="57"/>
      <c r="G1979" s="17"/>
      <c r="H1979" s="2"/>
    </row>
    <row r="1980" spans="1:8" ht="61.5" customHeight="1" x14ac:dyDescent="0.7">
      <c r="A1980" s="327" t="s">
        <v>417</v>
      </c>
      <c r="B1980" s="328"/>
      <c r="C1980" s="328"/>
      <c r="D1980" s="328"/>
      <c r="E1980" s="328"/>
      <c r="F1980" s="57"/>
      <c r="G1980" s="17"/>
      <c r="H1980" s="2"/>
    </row>
    <row r="1981" spans="1:8" ht="44.25" customHeight="1" x14ac:dyDescent="0.7">
      <c r="A1981" s="130">
        <v>45975</v>
      </c>
      <c r="B1981" s="11">
        <v>45991</v>
      </c>
      <c r="C1981" s="331">
        <v>290</v>
      </c>
      <c r="D1981" s="331"/>
      <c r="E1981" s="178" t="s">
        <v>13</v>
      </c>
      <c r="F1981" s="57"/>
      <c r="G1981" s="17"/>
      <c r="H1981" s="2"/>
    </row>
    <row r="1982" spans="1:8" ht="44.25" customHeight="1" x14ac:dyDescent="0.7">
      <c r="A1982" s="130">
        <v>45991</v>
      </c>
      <c r="B1982" s="11">
        <v>45995</v>
      </c>
      <c r="C1982" s="331">
        <v>435</v>
      </c>
      <c r="D1982" s="331"/>
      <c r="E1982" s="178" t="s">
        <v>13</v>
      </c>
      <c r="F1982" s="57"/>
      <c r="G1982" s="17"/>
      <c r="H1982" s="2"/>
    </row>
    <row r="1983" spans="1:8" ht="44.25" customHeight="1" x14ac:dyDescent="0.7">
      <c r="A1983" s="130">
        <v>45995</v>
      </c>
      <c r="B1983" s="11">
        <v>46022</v>
      </c>
      <c r="C1983" s="331">
        <v>290</v>
      </c>
      <c r="D1983" s="331"/>
      <c r="E1983" s="178" t="s">
        <v>13</v>
      </c>
      <c r="F1983" s="57"/>
      <c r="G1983" s="17"/>
      <c r="H1983" s="2"/>
    </row>
    <row r="1984" spans="1:8" ht="44.25" customHeight="1" x14ac:dyDescent="0.7">
      <c r="A1984" s="130">
        <v>46022</v>
      </c>
      <c r="B1984" s="11">
        <v>46024</v>
      </c>
      <c r="C1984" s="331">
        <v>330</v>
      </c>
      <c r="D1984" s="331"/>
      <c r="E1984" s="178" t="s">
        <v>13</v>
      </c>
      <c r="F1984" s="57"/>
      <c r="G1984" s="17"/>
      <c r="H1984" s="2"/>
    </row>
    <row r="1985" spans="1:8" ht="61.5" customHeight="1" x14ac:dyDescent="0.7">
      <c r="A1985" s="327" t="s">
        <v>212</v>
      </c>
      <c r="B1985" s="328"/>
      <c r="C1985" s="328"/>
      <c r="D1985" s="328"/>
      <c r="E1985" s="328"/>
      <c r="F1985" s="57"/>
      <c r="G1985" s="17"/>
      <c r="H1985" s="2"/>
    </row>
    <row r="1986" spans="1:8" ht="45.75" customHeight="1" x14ac:dyDescent="0.7">
      <c r="A1986" s="130">
        <v>45975</v>
      </c>
      <c r="B1986" s="11">
        <v>45991</v>
      </c>
      <c r="C1986" s="331">
        <v>350</v>
      </c>
      <c r="D1986" s="331"/>
      <c r="E1986" s="178" t="s">
        <v>13</v>
      </c>
      <c r="F1986" s="57"/>
      <c r="G1986" s="17"/>
      <c r="H1986" s="2"/>
    </row>
    <row r="1987" spans="1:8" ht="45.75" customHeight="1" x14ac:dyDescent="0.7">
      <c r="A1987" s="130">
        <v>45991</v>
      </c>
      <c r="B1987" s="11">
        <v>45995</v>
      </c>
      <c r="C1987" s="331" t="s">
        <v>581</v>
      </c>
      <c r="D1987" s="331"/>
      <c r="E1987" s="178" t="s">
        <v>13</v>
      </c>
      <c r="F1987" s="57"/>
      <c r="G1987" s="17"/>
      <c r="H1987" s="2"/>
    </row>
    <row r="1988" spans="1:8" ht="45.75" customHeight="1" x14ac:dyDescent="0.7">
      <c r="A1988" s="130">
        <v>45995</v>
      </c>
      <c r="B1988" s="11">
        <v>46022</v>
      </c>
      <c r="C1988" s="331">
        <v>350</v>
      </c>
      <c r="D1988" s="331"/>
      <c r="E1988" s="178" t="s">
        <v>13</v>
      </c>
      <c r="F1988" s="57"/>
      <c r="G1988" s="17"/>
      <c r="H1988" s="2"/>
    </row>
    <row r="1989" spans="1:8" ht="45.75" customHeight="1" x14ac:dyDescent="0.7">
      <c r="A1989" s="130">
        <v>46022</v>
      </c>
      <c r="B1989" s="11">
        <v>46024</v>
      </c>
      <c r="C1989" s="331" t="s">
        <v>581</v>
      </c>
      <c r="D1989" s="331"/>
      <c r="E1989" s="178" t="s">
        <v>13</v>
      </c>
      <c r="F1989" s="57"/>
      <c r="G1989" s="17"/>
      <c r="H1989" s="2"/>
    </row>
    <row r="1990" spans="1:8" ht="61.5" customHeight="1" x14ac:dyDescent="0.7">
      <c r="A1990" s="327" t="s">
        <v>356</v>
      </c>
      <c r="B1990" s="328"/>
      <c r="C1990" s="328"/>
      <c r="D1990" s="328"/>
      <c r="E1990" s="328"/>
      <c r="F1990" s="57"/>
      <c r="G1990" s="17"/>
      <c r="H1990" s="2"/>
    </row>
    <row r="1991" spans="1:8" ht="45.75" customHeight="1" x14ac:dyDescent="0.7">
      <c r="A1991" s="130">
        <v>45975</v>
      </c>
      <c r="B1991" s="11">
        <v>45991</v>
      </c>
      <c r="C1991" s="331">
        <v>400</v>
      </c>
      <c r="D1991" s="331"/>
      <c r="E1991" s="178" t="s">
        <v>13</v>
      </c>
      <c r="F1991" s="57"/>
      <c r="G1991" s="17"/>
      <c r="H1991" s="2"/>
    </row>
    <row r="1992" spans="1:8" ht="45.75" customHeight="1" x14ac:dyDescent="0.7">
      <c r="A1992" s="130">
        <v>45991</v>
      </c>
      <c r="B1992" s="11">
        <v>45995</v>
      </c>
      <c r="C1992" s="331" t="s">
        <v>581</v>
      </c>
      <c r="D1992" s="331"/>
      <c r="E1992" s="178" t="s">
        <v>13</v>
      </c>
      <c r="F1992" s="57"/>
      <c r="G1992" s="17"/>
      <c r="H1992" s="2"/>
    </row>
    <row r="1993" spans="1:8" ht="45.75" customHeight="1" x14ac:dyDescent="0.7">
      <c r="A1993" s="130">
        <v>45995</v>
      </c>
      <c r="B1993" s="11">
        <v>46022</v>
      </c>
      <c r="C1993" s="331">
        <v>400</v>
      </c>
      <c r="D1993" s="331"/>
      <c r="E1993" s="178" t="s">
        <v>13</v>
      </c>
      <c r="F1993" s="57"/>
      <c r="G1993" s="17"/>
      <c r="H1993" s="2"/>
    </row>
    <row r="1994" spans="1:8" ht="45.75" customHeight="1" x14ac:dyDescent="0.7">
      <c r="A1994" s="130">
        <v>46022</v>
      </c>
      <c r="B1994" s="11">
        <v>46024</v>
      </c>
      <c r="C1994" s="331" t="s">
        <v>581</v>
      </c>
      <c r="D1994" s="331"/>
      <c r="E1994" s="178" t="s">
        <v>13</v>
      </c>
      <c r="F1994" s="57"/>
      <c r="G1994" s="17"/>
      <c r="H1994" s="2"/>
    </row>
    <row r="1995" spans="1:8" ht="114" customHeight="1" x14ac:dyDescent="0.7">
      <c r="A1995" s="333" t="s">
        <v>235</v>
      </c>
      <c r="B1995" s="334"/>
      <c r="C1995" s="334"/>
      <c r="D1995" s="334"/>
      <c r="E1995" s="334"/>
      <c r="F1995" s="334"/>
      <c r="G1995" s="19" t="s">
        <v>15</v>
      </c>
      <c r="H1995" s="2"/>
    </row>
    <row r="1996" spans="1:8" ht="71.25" customHeight="1" x14ac:dyDescent="0.7">
      <c r="A1996" s="386" t="s">
        <v>622</v>
      </c>
      <c r="B1996" s="387"/>
      <c r="C1996" s="387"/>
      <c r="D1996" s="387"/>
      <c r="E1996" s="387"/>
      <c r="F1996" s="387"/>
      <c r="G1996" s="388"/>
      <c r="H1996" s="2"/>
    </row>
    <row r="1997" spans="1:8" ht="61.5" customHeight="1" x14ac:dyDescent="0.7">
      <c r="A1997" s="494" t="s">
        <v>106</v>
      </c>
      <c r="B1997" s="495"/>
      <c r="C1997" s="495"/>
      <c r="D1997" s="495"/>
      <c r="E1997" s="495"/>
      <c r="F1997" s="343" t="s">
        <v>627</v>
      </c>
      <c r="G1997" s="349"/>
      <c r="H1997" s="2"/>
    </row>
    <row r="1998" spans="1:8" ht="61.5" customHeight="1" x14ac:dyDescent="0.7">
      <c r="A1998" s="327" t="s">
        <v>236</v>
      </c>
      <c r="B1998" s="328"/>
      <c r="C1998" s="328"/>
      <c r="D1998" s="328"/>
      <c r="E1998" s="328"/>
      <c r="F1998" s="343"/>
      <c r="G1998" s="349"/>
      <c r="H1998" s="2"/>
    </row>
    <row r="1999" spans="1:8" ht="61.5" customHeight="1" x14ac:dyDescent="0.7">
      <c r="A1999" s="130">
        <v>45973</v>
      </c>
      <c r="B1999" s="11">
        <v>45989</v>
      </c>
      <c r="C1999" s="331">
        <v>230</v>
      </c>
      <c r="D1999" s="331"/>
      <c r="E1999" s="178">
        <f t="shared" ref="E1999" si="187">50+C1999</f>
        <v>280</v>
      </c>
      <c r="F1999" s="58"/>
      <c r="G1999" s="24"/>
      <c r="H1999" s="2"/>
    </row>
    <row r="2000" spans="1:8" ht="65.25" customHeight="1" x14ac:dyDescent="0.7">
      <c r="A2000" s="494" t="s">
        <v>8</v>
      </c>
      <c r="B2000" s="495"/>
      <c r="C2000" s="495"/>
      <c r="D2000" s="495"/>
      <c r="E2000" s="495"/>
      <c r="F2000" s="53"/>
      <c r="G2000" s="28"/>
    </row>
    <row r="2001" spans="1:19" ht="61.5" customHeight="1" x14ac:dyDescent="0.7">
      <c r="A2001" s="327" t="s">
        <v>236</v>
      </c>
      <c r="B2001" s="328"/>
      <c r="C2001" s="328"/>
      <c r="D2001" s="328"/>
      <c r="E2001" s="328"/>
      <c r="F2001" s="53"/>
      <c r="G2001" s="28"/>
    </row>
    <row r="2002" spans="1:19" ht="61.5" customHeight="1" x14ac:dyDescent="0.7">
      <c r="A2002" s="130">
        <v>45973</v>
      </c>
      <c r="B2002" s="11">
        <v>45989</v>
      </c>
      <c r="C2002" s="212">
        <f>25+C1999</f>
        <v>255</v>
      </c>
      <c r="D2002" s="212">
        <f>50+C1999</f>
        <v>280</v>
      </c>
      <c r="E2002" s="178">
        <f>75+E1999</f>
        <v>355</v>
      </c>
      <c r="F2002" s="99"/>
      <c r="G2002" s="87"/>
    </row>
    <row r="2003" spans="1:19" ht="61.5" customHeight="1" x14ac:dyDescent="0.7">
      <c r="A2003" s="327" t="s">
        <v>441</v>
      </c>
      <c r="B2003" s="328"/>
      <c r="C2003" s="328"/>
      <c r="D2003" s="328"/>
      <c r="E2003" s="328"/>
      <c r="F2003" s="57"/>
      <c r="G2003" s="17"/>
    </row>
    <row r="2004" spans="1:19" ht="61.5" customHeight="1" x14ac:dyDescent="0.7">
      <c r="A2004" s="130">
        <v>45973</v>
      </c>
      <c r="B2004" s="11">
        <v>45989</v>
      </c>
      <c r="C2004" s="331">
        <f>C1999+50</f>
        <v>280</v>
      </c>
      <c r="D2004" s="331"/>
      <c r="E2004" s="178">
        <f>50+E1999</f>
        <v>330</v>
      </c>
      <c r="F2004" s="57"/>
      <c r="G2004" s="17"/>
    </row>
    <row r="2005" spans="1:19" ht="61.5" customHeight="1" x14ac:dyDescent="0.7">
      <c r="A2005" s="327" t="s">
        <v>224</v>
      </c>
      <c r="B2005" s="328"/>
      <c r="C2005" s="328"/>
      <c r="D2005" s="328"/>
      <c r="E2005" s="328"/>
      <c r="F2005" s="57"/>
      <c r="G2005" s="17"/>
    </row>
    <row r="2006" spans="1:19" ht="61.5" customHeight="1" x14ac:dyDescent="0.7">
      <c r="A2006" s="130">
        <v>45973</v>
      </c>
      <c r="B2006" s="11">
        <v>45989</v>
      </c>
      <c r="C2006" s="331">
        <f>150+C1999</f>
        <v>380</v>
      </c>
      <c r="D2006" s="331"/>
      <c r="E2006" s="178">
        <f>150+E1999</f>
        <v>430</v>
      </c>
      <c r="F2006" s="57"/>
      <c r="G2006" s="17"/>
    </row>
    <row r="2007" spans="1:19" ht="112.5" customHeight="1" x14ac:dyDescent="0.7">
      <c r="A2007" s="333" t="s">
        <v>237</v>
      </c>
      <c r="B2007" s="334"/>
      <c r="C2007" s="334"/>
      <c r="D2007" s="334"/>
      <c r="E2007" s="334"/>
      <c r="F2007" s="334"/>
      <c r="G2007" s="19" t="s">
        <v>15</v>
      </c>
    </row>
    <row r="2008" spans="1:19" ht="75" customHeight="1" x14ac:dyDescent="0.7">
      <c r="A2008" s="386" t="s">
        <v>325</v>
      </c>
      <c r="B2008" s="387"/>
      <c r="C2008" s="387"/>
      <c r="D2008" s="387"/>
      <c r="E2008" s="387"/>
      <c r="F2008" s="387"/>
      <c r="G2008" s="388"/>
    </row>
    <row r="2009" spans="1:19" ht="65.25" customHeight="1" x14ac:dyDescent="0.7">
      <c r="A2009" s="494" t="s">
        <v>12</v>
      </c>
      <c r="B2009" s="495"/>
      <c r="C2009" s="495"/>
      <c r="D2009" s="495"/>
      <c r="E2009" s="495"/>
      <c r="F2009" s="343" t="s">
        <v>627</v>
      </c>
      <c r="G2009" s="349"/>
    </row>
    <row r="2010" spans="1:19" ht="61.5" customHeight="1" x14ac:dyDescent="0.7">
      <c r="A2010" s="327" t="s">
        <v>238</v>
      </c>
      <c r="B2010" s="328"/>
      <c r="C2010" s="328"/>
      <c r="D2010" s="328"/>
      <c r="E2010" s="328"/>
      <c r="F2010" s="343"/>
      <c r="G2010" s="349"/>
    </row>
    <row r="2011" spans="1:19" ht="61.5" customHeight="1" x14ac:dyDescent="0.7">
      <c r="A2011" s="130">
        <v>45962</v>
      </c>
      <c r="B2011" s="11">
        <v>45989</v>
      </c>
      <c r="C2011" s="331">
        <v>200</v>
      </c>
      <c r="D2011" s="331"/>
      <c r="E2011" s="178">
        <f>50+C2011</f>
        <v>250</v>
      </c>
      <c r="F2011" s="58"/>
      <c r="G2011" s="24"/>
      <c r="I2011" s="7"/>
      <c r="J2011" s="7"/>
      <c r="K2011" s="7"/>
      <c r="L2011" s="7"/>
      <c r="M2011" s="7"/>
      <c r="N2011" s="7"/>
      <c r="O2011" s="7"/>
      <c r="P2011" s="7"/>
      <c r="Q2011" s="7"/>
      <c r="R2011" s="7"/>
      <c r="S2011" s="7"/>
    </row>
    <row r="2012" spans="1:19" ht="61.5" customHeight="1" x14ac:dyDescent="0.7">
      <c r="A2012" s="494" t="s">
        <v>8</v>
      </c>
      <c r="B2012" s="495"/>
      <c r="C2012" s="495"/>
      <c r="D2012" s="495"/>
      <c r="E2012" s="495"/>
      <c r="F2012" s="53"/>
      <c r="G2012" s="28"/>
      <c r="I2012" s="7"/>
      <c r="J2012" s="7"/>
      <c r="K2012" s="7"/>
      <c r="L2012" s="7"/>
      <c r="M2012" s="7"/>
      <c r="N2012" s="7"/>
      <c r="O2012" s="7"/>
      <c r="P2012" s="7"/>
      <c r="Q2012" s="7"/>
      <c r="R2012" s="7"/>
      <c r="S2012" s="7"/>
    </row>
    <row r="2013" spans="1:19" ht="61.5" customHeight="1" x14ac:dyDescent="0.7">
      <c r="A2013" s="327" t="s">
        <v>238</v>
      </c>
      <c r="B2013" s="328"/>
      <c r="C2013" s="328"/>
      <c r="D2013" s="328"/>
      <c r="E2013" s="328"/>
      <c r="F2013" s="53"/>
      <c r="G2013" s="28"/>
      <c r="H2013" s="2"/>
    </row>
    <row r="2014" spans="1:19" ht="61.5" customHeight="1" x14ac:dyDescent="0.7">
      <c r="A2014" s="130">
        <v>45962</v>
      </c>
      <c r="B2014" s="11">
        <v>45989</v>
      </c>
      <c r="C2014" s="178">
        <f>20+C2011</f>
        <v>220</v>
      </c>
      <c r="D2014" s="178">
        <f>40+C2011</f>
        <v>240</v>
      </c>
      <c r="E2014" s="178">
        <f>60+E2011</f>
        <v>310</v>
      </c>
      <c r="F2014" s="53"/>
      <c r="G2014" s="28"/>
      <c r="H2014" s="2"/>
    </row>
    <row r="2015" spans="1:19" ht="61.5" customHeight="1" x14ac:dyDescent="0.7">
      <c r="A2015" s="327" t="s">
        <v>481</v>
      </c>
      <c r="B2015" s="328"/>
      <c r="C2015" s="328"/>
      <c r="D2015" s="328"/>
      <c r="E2015" s="328"/>
      <c r="F2015" s="57"/>
      <c r="G2015" s="17"/>
      <c r="H2015" s="2"/>
    </row>
    <row r="2016" spans="1:19" ht="61.5" customHeight="1" x14ac:dyDescent="0.7">
      <c r="A2016" s="130">
        <v>45962</v>
      </c>
      <c r="B2016" s="11">
        <v>45989</v>
      </c>
      <c r="C2016" s="331">
        <f>50+C2011</f>
        <v>250</v>
      </c>
      <c r="D2016" s="331"/>
      <c r="E2016" s="178">
        <f>50+E2011</f>
        <v>300</v>
      </c>
      <c r="F2016" s="57"/>
      <c r="G2016" s="17"/>
      <c r="H2016" s="2"/>
    </row>
    <row r="2017" spans="1:8" ht="61.5" customHeight="1" x14ac:dyDescent="0.7">
      <c r="A2017" s="327" t="s">
        <v>290</v>
      </c>
      <c r="B2017" s="328"/>
      <c r="C2017" s="328"/>
      <c r="D2017" s="328"/>
      <c r="E2017" s="328"/>
      <c r="F2017" s="57"/>
      <c r="G2017" s="17"/>
      <c r="H2017" s="2"/>
    </row>
    <row r="2018" spans="1:8" ht="61.5" customHeight="1" x14ac:dyDescent="0.7">
      <c r="A2018" s="130">
        <v>45962</v>
      </c>
      <c r="B2018" s="11">
        <v>45989</v>
      </c>
      <c r="C2018" s="331">
        <f>200+C2011</f>
        <v>400</v>
      </c>
      <c r="D2018" s="331"/>
      <c r="E2018" s="178">
        <f>150+E2011</f>
        <v>400</v>
      </c>
      <c r="F2018" s="86"/>
      <c r="G2018" s="16"/>
      <c r="H2018" s="2"/>
    </row>
    <row r="2019" spans="1:8" ht="112.5" customHeight="1" x14ac:dyDescent="0.7">
      <c r="A2019" s="333" t="s">
        <v>119</v>
      </c>
      <c r="B2019" s="334"/>
      <c r="C2019" s="334"/>
      <c r="D2019" s="334"/>
      <c r="E2019" s="334"/>
      <c r="F2019" s="334"/>
      <c r="G2019" s="19" t="s">
        <v>15</v>
      </c>
      <c r="H2019" s="2"/>
    </row>
    <row r="2020" spans="1:8" ht="60" customHeight="1" x14ac:dyDescent="0.7">
      <c r="A2020" s="537" t="s">
        <v>475</v>
      </c>
      <c r="B2020" s="538"/>
      <c r="C2020" s="538"/>
      <c r="D2020" s="538"/>
      <c r="E2020" s="538"/>
      <c r="F2020" s="538"/>
      <c r="G2020" s="539"/>
      <c r="H2020" s="2"/>
    </row>
    <row r="2021" spans="1:8" ht="61.5" customHeight="1" x14ac:dyDescent="0.7">
      <c r="A2021" s="494" t="s">
        <v>280</v>
      </c>
      <c r="B2021" s="495"/>
      <c r="C2021" s="495"/>
      <c r="D2021" s="495"/>
      <c r="E2021" s="495"/>
      <c r="F2021" s="404" t="s">
        <v>340</v>
      </c>
      <c r="G2021" s="405"/>
      <c r="H2021" s="2"/>
    </row>
    <row r="2022" spans="1:8" ht="61.5" customHeight="1" x14ac:dyDescent="0.7">
      <c r="A2022" s="327" t="s">
        <v>276</v>
      </c>
      <c r="B2022" s="328"/>
      <c r="C2022" s="328"/>
      <c r="D2022" s="328"/>
      <c r="E2022" s="328"/>
      <c r="F2022" s="404"/>
      <c r="G2022" s="405"/>
      <c r="H2022" s="2"/>
    </row>
    <row r="2023" spans="1:8" ht="61.5" customHeight="1" x14ac:dyDescent="0.7">
      <c r="A2023" s="130">
        <v>45901</v>
      </c>
      <c r="B2023" s="11">
        <v>46022</v>
      </c>
      <c r="C2023" s="178">
        <v>100</v>
      </c>
      <c r="D2023" s="178">
        <v>115</v>
      </c>
      <c r="E2023" s="178">
        <v>140</v>
      </c>
      <c r="F2023" s="404"/>
      <c r="G2023" s="405"/>
      <c r="H2023" s="2"/>
    </row>
    <row r="2024" spans="1:8" ht="61.5" customHeight="1" x14ac:dyDescent="0.7">
      <c r="A2024" s="327" t="s">
        <v>353</v>
      </c>
      <c r="B2024" s="328"/>
      <c r="C2024" s="328"/>
      <c r="D2024" s="328"/>
      <c r="E2024" s="328"/>
      <c r="F2024" s="404"/>
      <c r="G2024" s="405"/>
      <c r="H2024" s="2"/>
    </row>
    <row r="2025" spans="1:8" ht="61.5" customHeight="1" x14ac:dyDescent="0.7">
      <c r="A2025" s="130">
        <v>45901</v>
      </c>
      <c r="B2025" s="11">
        <v>46022</v>
      </c>
      <c r="C2025" s="178">
        <v>115</v>
      </c>
      <c r="D2025" s="178">
        <v>130</v>
      </c>
      <c r="E2025" s="178">
        <v>155</v>
      </c>
      <c r="F2025" s="404"/>
      <c r="G2025" s="405"/>
      <c r="H2025" s="2"/>
    </row>
    <row r="2026" spans="1:8" ht="61.5" customHeight="1" x14ac:dyDescent="0.7">
      <c r="A2026" s="327" t="s">
        <v>224</v>
      </c>
      <c r="B2026" s="328"/>
      <c r="C2026" s="328"/>
      <c r="D2026" s="328"/>
      <c r="E2026" s="328"/>
      <c r="F2026" s="404"/>
      <c r="G2026" s="405"/>
      <c r="H2026" s="2"/>
    </row>
    <row r="2027" spans="1:8" ht="61.5" customHeight="1" x14ac:dyDescent="0.7">
      <c r="A2027" s="130">
        <v>45901</v>
      </c>
      <c r="B2027" s="11">
        <v>46022</v>
      </c>
      <c r="C2027" s="178">
        <v>160</v>
      </c>
      <c r="D2027" s="178">
        <v>190</v>
      </c>
      <c r="E2027" s="178">
        <v>220</v>
      </c>
      <c r="F2027" s="57"/>
      <c r="G2027" s="17"/>
      <c r="H2027" s="2"/>
    </row>
    <row r="2028" spans="1:8" ht="112.5" customHeight="1" x14ac:dyDescent="0.7">
      <c r="A2028" s="333" t="s">
        <v>468</v>
      </c>
      <c r="B2028" s="334"/>
      <c r="C2028" s="334"/>
      <c r="D2028" s="334"/>
      <c r="E2028" s="334"/>
      <c r="F2028" s="334"/>
      <c r="G2028" s="19" t="s">
        <v>16</v>
      </c>
      <c r="H2028" s="2"/>
    </row>
    <row r="2029" spans="1:8" ht="61.5" customHeight="1" x14ac:dyDescent="0.9">
      <c r="A2029" s="447" t="s">
        <v>280</v>
      </c>
      <c r="B2029" s="448"/>
      <c r="C2029" s="448"/>
      <c r="D2029" s="448"/>
      <c r="E2029" s="448"/>
      <c r="F2029" s="65"/>
      <c r="G2029" s="36"/>
      <c r="H2029" s="2"/>
    </row>
    <row r="2030" spans="1:8" ht="62.25" customHeight="1" x14ac:dyDescent="0.7">
      <c r="A2030" s="327" t="s">
        <v>213</v>
      </c>
      <c r="B2030" s="328"/>
      <c r="C2030" s="328"/>
      <c r="D2030" s="328"/>
      <c r="E2030" s="328"/>
      <c r="F2030" s="535"/>
      <c r="G2030" s="536"/>
      <c r="H2030" s="2"/>
    </row>
    <row r="2031" spans="1:8" ht="60.75" customHeight="1" x14ac:dyDescent="0.7">
      <c r="A2031" s="130"/>
      <c r="B2031" s="11"/>
      <c r="C2031" s="178"/>
      <c r="D2031" s="178"/>
      <c r="E2031" s="178"/>
      <c r="F2031" s="159"/>
      <c r="G2031" s="160"/>
      <c r="H2031" s="2"/>
    </row>
    <row r="2032" spans="1:8" ht="61.5" customHeight="1" x14ac:dyDescent="0.7">
      <c r="A2032" s="327" t="s">
        <v>112</v>
      </c>
      <c r="B2032" s="328"/>
      <c r="C2032" s="328"/>
      <c r="D2032" s="328"/>
      <c r="E2032" s="328"/>
      <c r="F2032" s="159"/>
      <c r="G2032" s="160"/>
      <c r="H2032" s="2"/>
    </row>
    <row r="2033" spans="1:8" ht="61.5" customHeight="1" x14ac:dyDescent="0.7">
      <c r="A2033" s="130"/>
      <c r="B2033" s="11"/>
      <c r="C2033" s="178"/>
      <c r="D2033" s="178"/>
      <c r="E2033" s="178"/>
      <c r="F2033" s="159"/>
      <c r="G2033" s="160"/>
      <c r="H2033" s="2"/>
    </row>
    <row r="2034" spans="1:8" ht="112.5" customHeight="1" x14ac:dyDescent="0.7">
      <c r="A2034" s="333" t="s">
        <v>466</v>
      </c>
      <c r="B2034" s="334"/>
      <c r="C2034" s="334"/>
      <c r="D2034" s="334"/>
      <c r="E2034" s="334"/>
      <c r="F2034" s="334"/>
      <c r="G2034" s="19" t="s">
        <v>16</v>
      </c>
      <c r="H2034" s="2"/>
    </row>
    <row r="2035" spans="1:8" ht="61.5" customHeight="1" x14ac:dyDescent="0.9">
      <c r="A2035" s="447" t="s">
        <v>280</v>
      </c>
      <c r="B2035" s="448"/>
      <c r="C2035" s="448"/>
      <c r="D2035" s="448"/>
      <c r="E2035" s="448"/>
      <c r="F2035" s="375" t="s">
        <v>340</v>
      </c>
      <c r="G2035" s="540"/>
      <c r="H2035" s="2"/>
    </row>
    <row r="2036" spans="1:8" ht="61.5" customHeight="1" x14ac:dyDescent="0.7">
      <c r="A2036" s="515" t="s">
        <v>442</v>
      </c>
      <c r="B2036" s="516"/>
      <c r="C2036" s="516"/>
      <c r="D2036" s="516"/>
      <c r="E2036" s="516"/>
      <c r="F2036" s="375"/>
      <c r="G2036" s="540"/>
      <c r="H2036" s="2"/>
    </row>
    <row r="2037" spans="1:8" ht="61.5" customHeight="1" x14ac:dyDescent="0.7">
      <c r="A2037" s="141">
        <v>45597</v>
      </c>
      <c r="B2037" s="213">
        <v>45778</v>
      </c>
      <c r="C2037" s="178">
        <v>80</v>
      </c>
      <c r="D2037" s="178">
        <v>100</v>
      </c>
      <c r="E2037" s="178">
        <v>120</v>
      </c>
      <c r="F2037" s="375"/>
      <c r="G2037" s="540"/>
      <c r="H2037" s="2"/>
    </row>
    <row r="2038" spans="1:8" ht="61.5" customHeight="1" x14ac:dyDescent="0.7">
      <c r="A2038" s="515" t="s">
        <v>443</v>
      </c>
      <c r="B2038" s="516"/>
      <c r="C2038" s="516"/>
      <c r="D2038" s="516"/>
      <c r="E2038" s="516"/>
      <c r="F2038" s="81"/>
      <c r="G2038" s="214"/>
      <c r="H2038" s="2"/>
    </row>
    <row r="2039" spans="1:8" ht="61.5" customHeight="1" x14ac:dyDescent="0.7">
      <c r="A2039" s="141">
        <v>45597</v>
      </c>
      <c r="B2039" s="213">
        <v>45778</v>
      </c>
      <c r="C2039" s="178">
        <v>90</v>
      </c>
      <c r="D2039" s="178">
        <v>110</v>
      </c>
      <c r="E2039" s="178">
        <v>130</v>
      </c>
      <c r="F2039" s="81"/>
      <c r="G2039" s="214"/>
      <c r="H2039" s="2"/>
    </row>
    <row r="2040" spans="1:8" ht="61.5" customHeight="1" x14ac:dyDescent="0.7">
      <c r="A2040" s="515" t="s">
        <v>483</v>
      </c>
      <c r="B2040" s="516"/>
      <c r="C2040" s="516"/>
      <c r="D2040" s="516"/>
      <c r="E2040" s="516"/>
      <c r="F2040" s="81"/>
      <c r="G2040" s="214"/>
      <c r="H2040" s="2"/>
    </row>
    <row r="2041" spans="1:8" ht="61.5" customHeight="1" x14ac:dyDescent="0.7">
      <c r="A2041" s="141">
        <v>45597</v>
      </c>
      <c r="B2041" s="213">
        <v>45778</v>
      </c>
      <c r="C2041" s="215">
        <v>100</v>
      </c>
      <c r="D2041" s="215">
        <v>120</v>
      </c>
      <c r="E2041" s="215">
        <v>140</v>
      </c>
      <c r="F2041" s="81"/>
      <c r="G2041" s="214"/>
      <c r="H2041" s="2"/>
    </row>
    <row r="2042" spans="1:8" ht="61.5" customHeight="1" x14ac:dyDescent="0.7">
      <c r="A2042" s="515" t="s">
        <v>484</v>
      </c>
      <c r="B2042" s="516"/>
      <c r="C2042" s="516"/>
      <c r="D2042" s="516"/>
      <c r="E2042" s="516"/>
      <c r="F2042" s="81"/>
      <c r="G2042" s="214"/>
      <c r="H2042" s="2"/>
    </row>
    <row r="2043" spans="1:8" ht="61.5" customHeight="1" x14ac:dyDescent="0.7">
      <c r="A2043" s="141">
        <v>45597</v>
      </c>
      <c r="B2043" s="213">
        <v>45778</v>
      </c>
      <c r="C2043" s="215">
        <v>110</v>
      </c>
      <c r="D2043" s="215">
        <v>130</v>
      </c>
      <c r="E2043" s="215">
        <v>150</v>
      </c>
      <c r="F2043" s="81"/>
      <c r="G2043" s="214"/>
      <c r="H2043" s="2"/>
    </row>
  </sheetData>
  <sheetProtection selectLockedCells="1" selectUnlockedCells="1"/>
  <mergeCells count="1745">
    <mergeCell ref="F157:G160"/>
    <mergeCell ref="C1216:D1216"/>
    <mergeCell ref="C1217:D1217"/>
    <mergeCell ref="C1222:D1222"/>
    <mergeCell ref="C1223:D1223"/>
    <mergeCell ref="C1224:D1224"/>
    <mergeCell ref="C1225:D1225"/>
    <mergeCell ref="C1226:D1226"/>
    <mergeCell ref="C1227:D1227"/>
    <mergeCell ref="C1228:D1228"/>
    <mergeCell ref="C1233:D1233"/>
    <mergeCell ref="C1234:D1234"/>
    <mergeCell ref="C1235:D1235"/>
    <mergeCell ref="C1236:D1236"/>
    <mergeCell ref="C1237:D1237"/>
    <mergeCell ref="C1238:D1238"/>
    <mergeCell ref="C1202:D1202"/>
    <mergeCell ref="C176:D176"/>
    <mergeCell ref="C410:D410"/>
    <mergeCell ref="C411:D411"/>
    <mergeCell ref="C423:D423"/>
    <mergeCell ref="C424:D424"/>
    <mergeCell ref="C425:D425"/>
    <mergeCell ref="C417:D417"/>
    <mergeCell ref="C418:D418"/>
    <mergeCell ref="C509:D509"/>
    <mergeCell ref="C510:D510"/>
    <mergeCell ref="C515:D515"/>
    <mergeCell ref="C516:D516"/>
    <mergeCell ref="C517:D517"/>
    <mergeCell ref="C518:D518"/>
    <mergeCell ref="C520:D520"/>
    <mergeCell ref="C655:D655"/>
    <mergeCell ref="C1214:D1214"/>
    <mergeCell ref="C1215:D1215"/>
    <mergeCell ref="C67:E67"/>
    <mergeCell ref="F622:G628"/>
    <mergeCell ref="F1077:G1080"/>
    <mergeCell ref="F259:G279"/>
    <mergeCell ref="C1189:D1189"/>
    <mergeCell ref="C1190:D1190"/>
    <mergeCell ref="C1191:D1191"/>
    <mergeCell ref="C1192:D1192"/>
    <mergeCell ref="C1193:D1193"/>
    <mergeCell ref="C1194:D1194"/>
    <mergeCell ref="C1195:D1195"/>
    <mergeCell ref="C1200:D1200"/>
    <mergeCell ref="C1201:D1201"/>
    <mergeCell ref="C152:D152"/>
    <mergeCell ref="C153:D153"/>
    <mergeCell ref="C656:D656"/>
    <mergeCell ref="A659:E659"/>
    <mergeCell ref="A658:E658"/>
    <mergeCell ref="C878:D878"/>
    <mergeCell ref="C879:D879"/>
    <mergeCell ref="C880:D880"/>
    <mergeCell ref="C881:D881"/>
    <mergeCell ref="C887:D887"/>
    <mergeCell ref="C888:D888"/>
    <mergeCell ref="C889:D889"/>
    <mergeCell ref="C890:D890"/>
    <mergeCell ref="C896:D896"/>
    <mergeCell ref="C754:D754"/>
    <mergeCell ref="C1203:D1203"/>
    <mergeCell ref="C13:D13"/>
    <mergeCell ref="C14:D14"/>
    <mergeCell ref="C17:D17"/>
    <mergeCell ref="C18:D18"/>
    <mergeCell ref="C21:D21"/>
    <mergeCell ref="C22:D22"/>
    <mergeCell ref="C25:D25"/>
    <mergeCell ref="C26:D26"/>
    <mergeCell ref="C29:D29"/>
    <mergeCell ref="C30:D30"/>
    <mergeCell ref="C33:D33"/>
    <mergeCell ref="C34:D34"/>
    <mergeCell ref="C37:D37"/>
    <mergeCell ref="C38:D38"/>
    <mergeCell ref="C42:E42"/>
    <mergeCell ref="C43:E43"/>
    <mergeCell ref="C46:E46"/>
    <mergeCell ref="C47:E47"/>
    <mergeCell ref="C50:E50"/>
    <mergeCell ref="C51:E51"/>
    <mergeCell ref="C54:E54"/>
    <mergeCell ref="C171:D171"/>
    <mergeCell ref="C232:D232"/>
    <mergeCell ref="C222:D222"/>
    <mergeCell ref="C212:D212"/>
    <mergeCell ref="C221:D221"/>
    <mergeCell ref="C370:D370"/>
    <mergeCell ref="C426:D426"/>
    <mergeCell ref="C384:D384"/>
    <mergeCell ref="C391:D391"/>
    <mergeCell ref="C1204:D1204"/>
    <mergeCell ref="C1205:D1205"/>
    <mergeCell ref="C1206:D1206"/>
    <mergeCell ref="C1211:D1211"/>
    <mergeCell ref="C1212:D1212"/>
    <mergeCell ref="C1213:D1213"/>
    <mergeCell ref="C148:D148"/>
    <mergeCell ref="C149:D149"/>
    <mergeCell ref="C158:D158"/>
    <mergeCell ref="C159:D159"/>
    <mergeCell ref="C168:D168"/>
    <mergeCell ref="C169:D169"/>
    <mergeCell ref="C209:D209"/>
    <mergeCell ref="C210:D210"/>
    <mergeCell ref="C219:D219"/>
    <mergeCell ref="C220:D220"/>
    <mergeCell ref="C229:D229"/>
    <mergeCell ref="C230:D230"/>
    <mergeCell ref="C179:D179"/>
    <mergeCell ref="C189:D189"/>
    <mergeCell ref="C199:D199"/>
    <mergeCell ref="C525:D525"/>
    <mergeCell ref="C526:D526"/>
    <mergeCell ref="C527:D527"/>
    <mergeCell ref="C454:D454"/>
    <mergeCell ref="C295:D295"/>
    <mergeCell ref="C303:D303"/>
    <mergeCell ref="C319:D319"/>
    <mergeCell ref="C311:D311"/>
    <mergeCell ref="C1210:D1210"/>
    <mergeCell ref="A551:F551"/>
    <mergeCell ref="C292:D292"/>
    <mergeCell ref="F146:G147"/>
    <mergeCell ref="C367:D367"/>
    <mergeCell ref="C368:D368"/>
    <mergeCell ref="C369:D369"/>
    <mergeCell ref="C375:D375"/>
    <mergeCell ref="C376:D376"/>
    <mergeCell ref="C382:D382"/>
    <mergeCell ref="C383:D383"/>
    <mergeCell ref="C386:D386"/>
    <mergeCell ref="C387:D387"/>
    <mergeCell ref="C389:D389"/>
    <mergeCell ref="C390:D390"/>
    <mergeCell ref="C458:D458"/>
    <mergeCell ref="C459:D459"/>
    <mergeCell ref="C166:D166"/>
    <mergeCell ref="F440:G443"/>
    <mergeCell ref="C434:D434"/>
    <mergeCell ref="C435:D435"/>
    <mergeCell ref="C436:D436"/>
    <mergeCell ref="C437:D437"/>
    <mergeCell ref="C438:D438"/>
    <mergeCell ref="C439:D439"/>
    <mergeCell ref="C444:D444"/>
    <mergeCell ref="C445:D445"/>
    <mergeCell ref="C446:D446"/>
    <mergeCell ref="C447:D447"/>
    <mergeCell ref="C448:D448"/>
    <mergeCell ref="C449:D449"/>
    <mergeCell ref="A146:E146"/>
    <mergeCell ref="C161:D161"/>
    <mergeCell ref="A1060:E1060"/>
    <mergeCell ref="C1991:D1991"/>
    <mergeCell ref="C1166:D1166"/>
    <mergeCell ref="C1174:D1174"/>
    <mergeCell ref="C1175:D1175"/>
    <mergeCell ref="C619:D619"/>
    <mergeCell ref="C630:D630"/>
    <mergeCell ref="C631:D631"/>
    <mergeCell ref="C640:D640"/>
    <mergeCell ref="C641:D641"/>
    <mergeCell ref="C645:D645"/>
    <mergeCell ref="F336:G340"/>
    <mergeCell ref="C705:D705"/>
    <mergeCell ref="C706:D706"/>
    <mergeCell ref="C707:D707"/>
    <mergeCell ref="F299:G302"/>
    <mergeCell ref="C244:D244"/>
    <mergeCell ref="C245:D245"/>
    <mergeCell ref="C252:D252"/>
    <mergeCell ref="C253:D253"/>
    <mergeCell ref="C260:D260"/>
    <mergeCell ref="C261:D261"/>
    <mergeCell ref="C316:D316"/>
    <mergeCell ref="C317:D317"/>
    <mergeCell ref="C293:D293"/>
    <mergeCell ref="C300:D300"/>
    <mergeCell ref="C301:D301"/>
    <mergeCell ref="C308:D308"/>
    <mergeCell ref="C309:D309"/>
    <mergeCell ref="C247:D247"/>
    <mergeCell ref="C665:D665"/>
    <mergeCell ref="A323:F323"/>
    <mergeCell ref="C1054:E1054"/>
    <mergeCell ref="C717:D717"/>
    <mergeCell ref="C723:D723"/>
    <mergeCell ref="C724:D724"/>
    <mergeCell ref="C669:D669"/>
    <mergeCell ref="C1177:D1177"/>
    <mergeCell ref="C1185:D1185"/>
    <mergeCell ref="C1186:D1186"/>
    <mergeCell ref="C897:D897"/>
    <mergeCell ref="C898:D898"/>
    <mergeCell ref="C725:D725"/>
    <mergeCell ref="C726:D726"/>
    <mergeCell ref="C727:D727"/>
    <mergeCell ref="C733:D733"/>
    <mergeCell ref="C734:D734"/>
    <mergeCell ref="C735:D735"/>
    <mergeCell ref="C736:D736"/>
    <mergeCell ref="C742:D742"/>
    <mergeCell ref="C743:D743"/>
    <mergeCell ref="A959:E959"/>
    <mergeCell ref="D963:E963"/>
    <mergeCell ref="A1077:E1077"/>
    <mergeCell ref="A1153:F1153"/>
    <mergeCell ref="C911:D911"/>
    <mergeCell ref="C912:D912"/>
    <mergeCell ref="C913:D913"/>
    <mergeCell ref="C1041:D1041"/>
    <mergeCell ref="A928:F928"/>
    <mergeCell ref="A1026:E1026"/>
    <mergeCell ref="A1012:E1012"/>
    <mergeCell ref="A1031:E1031"/>
    <mergeCell ref="A1067:E1067"/>
    <mergeCell ref="C1188:D1188"/>
    <mergeCell ref="F1139:G1139"/>
    <mergeCell ref="F963:G963"/>
    <mergeCell ref="C1035:D1035"/>
    <mergeCell ref="A1040:E1040"/>
    <mergeCell ref="F883:G892"/>
    <mergeCell ref="C875:D875"/>
    <mergeCell ref="C876:D876"/>
    <mergeCell ref="C877:D877"/>
    <mergeCell ref="A1022:E1022"/>
    <mergeCell ref="A998:F998"/>
    <mergeCell ref="A1025:E1025"/>
    <mergeCell ref="C1044:E1044"/>
    <mergeCell ref="A1023:E1023"/>
    <mergeCell ref="C899:D899"/>
    <mergeCell ref="C1229:D1229"/>
    <mergeCell ref="A1231:E1231"/>
    <mergeCell ref="C1196:D1196"/>
    <mergeCell ref="C1197:D1197"/>
    <mergeCell ref="C1199:D1199"/>
    <mergeCell ref="C1207:D1207"/>
    <mergeCell ref="C1208:D1208"/>
    <mergeCell ref="C1218:D1218"/>
    <mergeCell ref="C1219:D1219"/>
    <mergeCell ref="C1221:D1221"/>
    <mergeCell ref="C905:D905"/>
    <mergeCell ref="C906:D906"/>
    <mergeCell ref="C907:D907"/>
    <mergeCell ref="C908:D908"/>
    <mergeCell ref="C914:D914"/>
    <mergeCell ref="A1003:E1003"/>
    <mergeCell ref="C1167:D1167"/>
    <mergeCell ref="C1183:D1183"/>
    <mergeCell ref="C1184:D1184"/>
    <mergeCell ref="F1161:G1161"/>
    <mergeCell ref="A1089:F1089"/>
    <mergeCell ref="A663:E663"/>
    <mergeCell ref="C744:D744"/>
    <mergeCell ref="C745:D745"/>
    <mergeCell ref="C751:D751"/>
    <mergeCell ref="C753:D753"/>
    <mergeCell ref="C915:D915"/>
    <mergeCell ref="C916:D916"/>
    <mergeCell ref="C917:D917"/>
    <mergeCell ref="C923:D923"/>
    <mergeCell ref="C924:D924"/>
    <mergeCell ref="C925:D925"/>
    <mergeCell ref="C926:D926"/>
    <mergeCell ref="C1081:E1081"/>
    <mergeCell ref="A1097:F1097"/>
    <mergeCell ref="C1168:D1168"/>
    <mergeCell ref="A1093:E1093"/>
    <mergeCell ref="A1082:F1082"/>
    <mergeCell ref="C1051:E1051"/>
    <mergeCell ref="A1034:E1034"/>
    <mergeCell ref="F1029:G1031"/>
    <mergeCell ref="A1157:E1157"/>
    <mergeCell ref="A1134:E1134"/>
    <mergeCell ref="A1143:F1143"/>
    <mergeCell ref="A1118:E1118"/>
    <mergeCell ref="A1052:E1052"/>
    <mergeCell ref="C1048:D1048"/>
    <mergeCell ref="C1042:D1042"/>
    <mergeCell ref="C1053:E1053"/>
    <mergeCell ref="A1013:E1013"/>
    <mergeCell ref="A984:E984"/>
    <mergeCell ref="A1098:E1098"/>
    <mergeCell ref="F984:G991"/>
    <mergeCell ref="A1001:E1001"/>
    <mergeCell ref="A1058:F1058"/>
    <mergeCell ref="C1115:E1115"/>
    <mergeCell ref="C1116:E1116"/>
    <mergeCell ref="F1098:G1100"/>
    <mergeCell ref="C1062:D1062"/>
    <mergeCell ref="C1065:D1065"/>
    <mergeCell ref="C1068:D1068"/>
    <mergeCell ref="A930:E930"/>
    <mergeCell ref="A1138:E1138"/>
    <mergeCell ref="A1049:E1049"/>
    <mergeCell ref="F709:G712"/>
    <mergeCell ref="F1580:G1584"/>
    <mergeCell ref="A1160:C1160"/>
    <mergeCell ref="A1105:E1105"/>
    <mergeCell ref="F1145:G1146"/>
    <mergeCell ref="A1127:E1127"/>
    <mergeCell ref="A1145:E1145"/>
    <mergeCell ref="C1169:D1169"/>
    <mergeCell ref="C1170:D1170"/>
    <mergeCell ref="C1171:D1171"/>
    <mergeCell ref="C1172:D1172"/>
    <mergeCell ref="C1173:D1173"/>
    <mergeCell ref="C1178:D1178"/>
    <mergeCell ref="C1179:D1179"/>
    <mergeCell ref="C1180:D1180"/>
    <mergeCell ref="C1181:D1181"/>
    <mergeCell ref="C1182:D1182"/>
    <mergeCell ref="A1151:E1151"/>
    <mergeCell ref="F1083:G1084"/>
    <mergeCell ref="A1064:E1064"/>
    <mergeCell ref="A1073:E1073"/>
    <mergeCell ref="A1061:E1061"/>
    <mergeCell ref="F663:G667"/>
    <mergeCell ref="A667:E667"/>
    <mergeCell ref="C1036:D1036"/>
    <mergeCell ref="C920:D920"/>
    <mergeCell ref="A1087:E1087"/>
    <mergeCell ref="C960:E960"/>
    <mergeCell ref="C752:D752"/>
    <mergeCell ref="C708:D708"/>
    <mergeCell ref="C714:D714"/>
    <mergeCell ref="C715:D715"/>
    <mergeCell ref="A910:E910"/>
    <mergeCell ref="F929:G931"/>
    <mergeCell ref="C1038:E1038"/>
    <mergeCell ref="C1039:E1039"/>
    <mergeCell ref="C1124:D1124"/>
    <mergeCell ref="C684:D684"/>
    <mergeCell ref="C685:D685"/>
    <mergeCell ref="C688:D688"/>
    <mergeCell ref="C689:D689"/>
    <mergeCell ref="C680:D680"/>
    <mergeCell ref="C681:D681"/>
    <mergeCell ref="C677:D677"/>
    <mergeCell ref="C676:D676"/>
    <mergeCell ref="C1112:E1112"/>
    <mergeCell ref="C1113:E1113"/>
    <mergeCell ref="C1114:E1114"/>
    <mergeCell ref="A1095:E1095"/>
    <mergeCell ref="C922:D922"/>
    <mergeCell ref="D964:E964"/>
    <mergeCell ref="C638:D638"/>
    <mergeCell ref="C694:D694"/>
    <mergeCell ref="A700:E700"/>
    <mergeCell ref="A1571:C1571"/>
    <mergeCell ref="A1603:E1603"/>
    <mergeCell ref="A1137:F1137"/>
    <mergeCell ref="D1160:G1160"/>
    <mergeCell ref="A1130:E1130"/>
    <mergeCell ref="C1123:D1123"/>
    <mergeCell ref="A1080:E1080"/>
    <mergeCell ref="C1071:D1071"/>
    <mergeCell ref="C1074:D1074"/>
    <mergeCell ref="F1095:G1095"/>
    <mergeCell ref="F1093:G1093"/>
    <mergeCell ref="C1230:D1230"/>
    <mergeCell ref="C1047:D1047"/>
    <mergeCell ref="A1091:E1091"/>
    <mergeCell ref="F1090:G1091"/>
    <mergeCell ref="A1090:E1090"/>
    <mergeCell ref="A1084:E1084"/>
    <mergeCell ref="A1083:E1083"/>
    <mergeCell ref="F1176:G1176"/>
    <mergeCell ref="A1165:E1165"/>
    <mergeCell ref="A1078:E1078"/>
    <mergeCell ref="A1147:E1147"/>
    <mergeCell ref="A1111:E1111"/>
    <mergeCell ref="C1050:E1050"/>
    <mergeCell ref="A1099:E1099"/>
    <mergeCell ref="A1055:E1055"/>
    <mergeCell ref="F1164:G1165"/>
    <mergeCell ref="C134:D134"/>
    <mergeCell ref="C140:D140"/>
    <mergeCell ref="C142:D142"/>
    <mergeCell ref="C144:D144"/>
    <mergeCell ref="C1032:D1032"/>
    <mergeCell ref="C1033:D1033"/>
    <mergeCell ref="C262:D262"/>
    <mergeCell ref="A969:E969"/>
    <mergeCell ref="A1015:E1015"/>
    <mergeCell ref="A746:E746"/>
    <mergeCell ref="C664:D664"/>
    <mergeCell ref="C661:D661"/>
    <mergeCell ref="C660:D660"/>
    <mergeCell ref="C672:D672"/>
    <mergeCell ref="C673:D673"/>
    <mergeCell ref="C650:D650"/>
    <mergeCell ref="A765:E765"/>
    <mergeCell ref="A766:E766"/>
    <mergeCell ref="A764:G764"/>
    <mergeCell ref="A1029:E1029"/>
    <mergeCell ref="C891:D891"/>
    <mergeCell ref="C893:D893"/>
    <mergeCell ref="C894:D894"/>
    <mergeCell ref="C895:D895"/>
    <mergeCell ref="C902:D902"/>
    <mergeCell ref="C1024:D1024"/>
    <mergeCell ref="A718:E718"/>
    <mergeCell ref="A963:C963"/>
    <mergeCell ref="F552:G553"/>
    <mergeCell ref="A471:E471"/>
    <mergeCell ref="A541:E541"/>
    <mergeCell ref="A521:E521"/>
    <mergeCell ref="A135:E135"/>
    <mergeCell ref="C431:D431"/>
    <mergeCell ref="C432:D432"/>
    <mergeCell ref="C433:D433"/>
    <mergeCell ref="A699:E699"/>
    <mergeCell ref="A844:E844"/>
    <mergeCell ref="C993:E993"/>
    <mergeCell ref="C985:E985"/>
    <mergeCell ref="C986:E986"/>
    <mergeCell ref="C978:E978"/>
    <mergeCell ref="C979:E979"/>
    <mergeCell ref="F675:G683"/>
    <mergeCell ref="C992:E992"/>
    <mergeCell ref="F331:G334"/>
    <mergeCell ref="C505:D505"/>
    <mergeCell ref="C506:D506"/>
    <mergeCell ref="C507:D507"/>
    <mergeCell ref="C508:D508"/>
    <mergeCell ref="A948:E948"/>
    <mergeCell ref="A883:E883"/>
    <mergeCell ref="F939:G941"/>
    <mergeCell ref="C884:D884"/>
    <mergeCell ref="A325:E325"/>
    <mergeCell ref="A968:E968"/>
    <mergeCell ref="F969:G970"/>
    <mergeCell ref="A970:E970"/>
    <mergeCell ref="C538:D538"/>
    <mergeCell ref="C540:D540"/>
    <mergeCell ref="C545:D545"/>
    <mergeCell ref="C546:D546"/>
    <mergeCell ref="C549:D549"/>
    <mergeCell ref="C550:D550"/>
    <mergeCell ref="A1017:E1017"/>
    <mergeCell ref="A1030:E1030"/>
    <mergeCell ref="A1028:F1028"/>
    <mergeCell ref="F964:G964"/>
    <mergeCell ref="C1045:E1045"/>
    <mergeCell ref="A1043:E1043"/>
    <mergeCell ref="F977:G977"/>
    <mergeCell ref="A208:E208"/>
    <mergeCell ref="C242:D242"/>
    <mergeCell ref="A363:E363"/>
    <mergeCell ref="F1059:G1060"/>
    <mergeCell ref="A1070:E1070"/>
    <mergeCell ref="A1005:E1005"/>
    <mergeCell ref="C1004:D1004"/>
    <mergeCell ref="F966:G966"/>
    <mergeCell ref="A872:E872"/>
    <mergeCell ref="F872:G873"/>
    <mergeCell ref="A962:C962"/>
    <mergeCell ref="F1002:G1003"/>
    <mergeCell ref="C1002:D1002"/>
    <mergeCell ref="F999:G1001"/>
    <mergeCell ref="C455:D455"/>
    <mergeCell ref="C456:D456"/>
    <mergeCell ref="C457:D457"/>
    <mergeCell ref="A977:E977"/>
    <mergeCell ref="C958:D958"/>
    <mergeCell ref="F949:F960"/>
    <mergeCell ref="C885:D885"/>
    <mergeCell ref="C886:D886"/>
    <mergeCell ref="A675:E675"/>
    <mergeCell ref="C703:D703"/>
    <mergeCell ref="C921:D921"/>
    <mergeCell ref="A1011:F1011"/>
    <mergeCell ref="A811:E811"/>
    <mergeCell ref="A728:E728"/>
    <mergeCell ref="F699:G700"/>
    <mergeCell ref="C1008:E1008"/>
    <mergeCell ref="A873:E873"/>
    <mergeCell ref="A858:E858"/>
    <mergeCell ref="C711:D711"/>
    <mergeCell ref="C712:D712"/>
    <mergeCell ref="A1164:E1164"/>
    <mergeCell ref="A1209:E1209"/>
    <mergeCell ref="F1022:G1024"/>
    <mergeCell ref="A1076:F1076"/>
    <mergeCell ref="C1056:E1056"/>
    <mergeCell ref="A964:C964"/>
    <mergeCell ref="A145:F145"/>
    <mergeCell ref="C155:D155"/>
    <mergeCell ref="A830:E830"/>
    <mergeCell ref="A901:E901"/>
    <mergeCell ref="C692:D692"/>
    <mergeCell ref="C643:D643"/>
    <mergeCell ref="C648:D648"/>
    <mergeCell ref="C653:D653"/>
    <mergeCell ref="A326:E326"/>
    <mergeCell ref="C318:D318"/>
    <mergeCell ref="A267:E267"/>
    <mergeCell ref="A341:E341"/>
    <mergeCell ref="C696:D696"/>
    <mergeCell ref="A698:G698"/>
    <mergeCell ref="A679:E679"/>
    <mergeCell ref="A671:E671"/>
    <mergeCell ref="A1019:E1019"/>
    <mergeCell ref="A143:E143"/>
    <mergeCell ref="A127:E127"/>
    <mergeCell ref="A110:E110"/>
    <mergeCell ref="A120:E120"/>
    <mergeCell ref="A122:E122"/>
    <mergeCell ref="C109:D109"/>
    <mergeCell ref="C704:D704"/>
    <mergeCell ref="A695:E695"/>
    <mergeCell ref="D1570:E1570"/>
    <mergeCell ref="A1563:E1563"/>
    <mergeCell ref="C1546:D1546"/>
    <mergeCell ref="A1558:E1558"/>
    <mergeCell ref="D1569:E1569"/>
    <mergeCell ref="A1187:E1187"/>
    <mergeCell ref="A1242:F1242"/>
    <mergeCell ref="A1243:G1243"/>
    <mergeCell ref="A1021:F1021"/>
    <mergeCell ref="C1057:E1057"/>
    <mergeCell ref="A1059:E1059"/>
    <mergeCell ref="C971:E971"/>
    <mergeCell ref="C1072:D1072"/>
    <mergeCell ref="C1075:D1075"/>
    <mergeCell ref="A1009:E1009"/>
    <mergeCell ref="F1012:G1013"/>
    <mergeCell ref="D962:E962"/>
    <mergeCell ref="A1144:E1144"/>
    <mergeCell ref="A697:F697"/>
    <mergeCell ref="F775:G777"/>
    <mergeCell ref="A1000:E1000"/>
    <mergeCell ref="A991:E991"/>
    <mergeCell ref="A1046:E1046"/>
    <mergeCell ref="A961:G961"/>
    <mergeCell ref="A48:E48"/>
    <mergeCell ref="F48:G52"/>
    <mergeCell ref="C74:D74"/>
    <mergeCell ref="C88:D88"/>
    <mergeCell ref="C102:D102"/>
    <mergeCell ref="A86:E86"/>
    <mergeCell ref="A129:E129"/>
    <mergeCell ref="A95:E95"/>
    <mergeCell ref="C36:D36"/>
    <mergeCell ref="C121:D121"/>
    <mergeCell ref="C111:D111"/>
    <mergeCell ref="C100:D100"/>
    <mergeCell ref="F110:G113"/>
    <mergeCell ref="F1575:G1576"/>
    <mergeCell ref="F962:G962"/>
    <mergeCell ref="A999:E999"/>
    <mergeCell ref="A1163:G1163"/>
    <mergeCell ref="A1122:E1122"/>
    <mergeCell ref="C78:D78"/>
    <mergeCell ref="C80:D80"/>
    <mergeCell ref="C82:D82"/>
    <mergeCell ref="A85:G85"/>
    <mergeCell ref="A89:E89"/>
    <mergeCell ref="A97:E97"/>
    <mergeCell ref="C107:D107"/>
    <mergeCell ref="A116:E116"/>
    <mergeCell ref="A642:E642"/>
    <mergeCell ref="A141:E141"/>
    <mergeCell ref="A652:E652"/>
    <mergeCell ref="A579:E579"/>
    <mergeCell ref="A461:E461"/>
    <mergeCell ref="A137:E137"/>
    <mergeCell ref="F70:G71"/>
    <mergeCell ref="A83:E83"/>
    <mergeCell ref="A133:E133"/>
    <mergeCell ref="A112:E112"/>
    <mergeCell ref="A114:E114"/>
    <mergeCell ref="C90:D90"/>
    <mergeCell ref="A125:E125"/>
    <mergeCell ref="C98:D98"/>
    <mergeCell ref="A118:E118"/>
    <mergeCell ref="A99:E99"/>
    <mergeCell ref="A106:E106"/>
    <mergeCell ref="F86:G87"/>
    <mergeCell ref="C72:D72"/>
    <mergeCell ref="A93:E93"/>
    <mergeCell ref="C117:D117"/>
    <mergeCell ref="C119:D119"/>
    <mergeCell ref="C92:D92"/>
    <mergeCell ref="C128:D128"/>
    <mergeCell ref="C130:D130"/>
    <mergeCell ref="C132:D132"/>
    <mergeCell ref="C1651:E1651"/>
    <mergeCell ref="A1652:E1652"/>
    <mergeCell ref="C626:D626"/>
    <mergeCell ref="A81:E81"/>
    <mergeCell ref="A91:E91"/>
    <mergeCell ref="A60:E60"/>
    <mergeCell ref="A1117:F1117"/>
    <mergeCell ref="A1198:E1198"/>
    <mergeCell ref="A1392:F1392"/>
    <mergeCell ref="F1447:G1447"/>
    <mergeCell ref="A1451:E1451"/>
    <mergeCell ref="A1459:E1459"/>
    <mergeCell ref="A1467:F1467"/>
    <mergeCell ref="F1404:G1404"/>
    <mergeCell ref="A1418:E1418"/>
    <mergeCell ref="A1440:E1440"/>
    <mergeCell ref="A1454:E1454"/>
    <mergeCell ref="A104:E104"/>
    <mergeCell ref="A105:E105"/>
    <mergeCell ref="C113:D113"/>
    <mergeCell ref="A131:E131"/>
    <mergeCell ref="A315:E315"/>
    <mergeCell ref="F133:G138"/>
    <mergeCell ref="C620:D620"/>
    <mergeCell ref="A1537:F1537"/>
    <mergeCell ref="C519:D519"/>
    <mergeCell ref="A1162:F1162"/>
    <mergeCell ref="A1598:E1598"/>
    <mergeCell ref="A1601:E1601"/>
    <mergeCell ref="A1612:E1612"/>
    <mergeCell ref="A1611:F1611"/>
    <mergeCell ref="A1592:E1592"/>
    <mergeCell ref="A1470:E1470"/>
    <mergeCell ref="A1488:E1488"/>
    <mergeCell ref="A1620:G1620"/>
    <mergeCell ref="F1636:G1643"/>
    <mergeCell ref="A1582:E1582"/>
    <mergeCell ref="A1588:E1588"/>
    <mergeCell ref="A1568:C1568"/>
    <mergeCell ref="A1599:E1599"/>
    <mergeCell ref="A1605:E1605"/>
    <mergeCell ref="A1567:C1567"/>
    <mergeCell ref="A1565:G1565"/>
    <mergeCell ref="F1571:G1571"/>
    <mergeCell ref="A1533:E1533"/>
    <mergeCell ref="A1513:E1513"/>
    <mergeCell ref="A1609:E1609"/>
    <mergeCell ref="A1586:E1586"/>
    <mergeCell ref="A1576:E1576"/>
    <mergeCell ref="A1544:E1544"/>
    <mergeCell ref="F1475:G1476"/>
    <mergeCell ref="A1476:E1476"/>
    <mergeCell ref="A1510:F1510"/>
    <mergeCell ref="A1522:G1522"/>
    <mergeCell ref="A1607:E1607"/>
    <mergeCell ref="A1654:F1654"/>
    <mergeCell ref="A1517:E1517"/>
    <mergeCell ref="A1515:F1515"/>
    <mergeCell ref="A1547:E1547"/>
    <mergeCell ref="D1567:E1567"/>
    <mergeCell ref="F1570:G1570"/>
    <mergeCell ref="A1532:F1532"/>
    <mergeCell ref="A1539:E1539"/>
    <mergeCell ref="A1528:E1528"/>
    <mergeCell ref="F1547:G1548"/>
    <mergeCell ref="A1574:G1574"/>
    <mergeCell ref="A1683:G1683"/>
    <mergeCell ref="A1541:G1541"/>
    <mergeCell ref="C1602:D1602"/>
    <mergeCell ref="C1604:D1604"/>
    <mergeCell ref="A1580:E1580"/>
    <mergeCell ref="A1682:G1682"/>
    <mergeCell ref="F1539:G1539"/>
    <mergeCell ref="F1567:G1567"/>
    <mergeCell ref="F1612:G1613"/>
    <mergeCell ref="D1542:E1542"/>
    <mergeCell ref="A1596:F1596"/>
    <mergeCell ref="A1670:F1670"/>
    <mergeCell ref="D1568:E1568"/>
    <mergeCell ref="A1615:E1615"/>
    <mergeCell ref="A1619:F1619"/>
    <mergeCell ref="A1594:E1594"/>
    <mergeCell ref="A1548:E1548"/>
    <mergeCell ref="A1661:E1661"/>
    <mergeCell ref="F1660:G1661"/>
    <mergeCell ref="A1552:F1552"/>
    <mergeCell ref="A1523:E1523"/>
    <mergeCell ref="C1689:E1689"/>
    <mergeCell ref="A1779:G1779"/>
    <mergeCell ref="A1817:E1817"/>
    <mergeCell ref="A1787:E1787"/>
    <mergeCell ref="A1809:E1809"/>
    <mergeCell ref="A1843:F1843"/>
    <mergeCell ref="F1845:G1846"/>
    <mergeCell ref="A1758:E1758"/>
    <mergeCell ref="A1737:E1737"/>
    <mergeCell ref="A1735:G1735"/>
    <mergeCell ref="A1749:F1749"/>
    <mergeCell ref="A1886:G1886"/>
    <mergeCell ref="A1765:E1765"/>
    <mergeCell ref="A1776:E1776"/>
    <mergeCell ref="A1811:E1811"/>
    <mergeCell ref="A1783:E1783"/>
    <mergeCell ref="A1770:E1770"/>
    <mergeCell ref="A1768:E1768"/>
    <mergeCell ref="A1778:F1778"/>
    <mergeCell ref="F1760:G1762"/>
    <mergeCell ref="A1762:E1762"/>
    <mergeCell ref="A1791:E1791"/>
    <mergeCell ref="A1851:E1851"/>
    <mergeCell ref="A1883:C1883"/>
    <mergeCell ref="A1876:F1876"/>
    <mergeCell ref="A1866:F1866"/>
    <mergeCell ref="A1868:F1868"/>
    <mergeCell ref="A1731:E1731"/>
    <mergeCell ref="A1835:F1835"/>
    <mergeCell ref="A1813:E1813"/>
    <mergeCell ref="C1691:E1691"/>
    <mergeCell ref="A1879:F1879"/>
    <mergeCell ref="A1841:F1841"/>
    <mergeCell ref="A1864:F1864"/>
    <mergeCell ref="C1889:D1889"/>
    <mergeCell ref="C1909:D1909"/>
    <mergeCell ref="F1913:G1914"/>
    <mergeCell ref="A1919:G1919"/>
    <mergeCell ref="C1915:D1915"/>
    <mergeCell ref="A1907:E1907"/>
    <mergeCell ref="A1825:E1825"/>
    <mergeCell ref="A1815:E1815"/>
    <mergeCell ref="A1802:G1802"/>
    <mergeCell ref="A1831:G1831"/>
    <mergeCell ref="A1844:G1844"/>
    <mergeCell ref="A1848:E1848"/>
    <mergeCell ref="A1872:F1872"/>
    <mergeCell ref="D1883:E1883"/>
    <mergeCell ref="C1902:E1902"/>
    <mergeCell ref="A1870:F1870"/>
    <mergeCell ref="F1829:G1830"/>
    <mergeCell ref="A1905:F1905"/>
    <mergeCell ref="F1803:G1805"/>
    <mergeCell ref="C1878:E1878"/>
    <mergeCell ref="C1880:E1880"/>
    <mergeCell ref="A1893:E1893"/>
    <mergeCell ref="C1904:E1904"/>
    <mergeCell ref="A1903:E1903"/>
    <mergeCell ref="C1807:D1807"/>
    <mergeCell ref="C1805:D1805"/>
    <mergeCell ref="C1847:D1847"/>
    <mergeCell ref="C1849:D1849"/>
    <mergeCell ref="A1853:E1853"/>
    <mergeCell ref="A1906:G1906"/>
    <mergeCell ref="A1897:E1897"/>
    <mergeCell ref="C1900:D1900"/>
    <mergeCell ref="A2005:E2005"/>
    <mergeCell ref="A2026:E2026"/>
    <mergeCell ref="A2012:E2012"/>
    <mergeCell ref="C1983:D1983"/>
    <mergeCell ref="A1901:E1901"/>
    <mergeCell ref="A2013:E2013"/>
    <mergeCell ref="C1984:D1984"/>
    <mergeCell ref="A1953:E1953"/>
    <mergeCell ref="A2017:E2017"/>
    <mergeCell ref="A2007:F2007"/>
    <mergeCell ref="A1965:E1965"/>
    <mergeCell ref="A1927:E1927"/>
    <mergeCell ref="A1899:E1899"/>
    <mergeCell ref="C1979:D1979"/>
    <mergeCell ref="F1916:G1917"/>
    <mergeCell ref="A1954:E1954"/>
    <mergeCell ref="A1908:E1908"/>
    <mergeCell ref="A2010:E2010"/>
    <mergeCell ref="F1997:G1998"/>
    <mergeCell ref="C1982:D1982"/>
    <mergeCell ref="A1920:E1920"/>
    <mergeCell ref="A1913:E1913"/>
    <mergeCell ref="C1978:D1978"/>
    <mergeCell ref="A1980:E1980"/>
    <mergeCell ref="A1949:E1949"/>
    <mergeCell ref="A1942:E1942"/>
    <mergeCell ref="F1910:G1911"/>
    <mergeCell ref="A1939:E1939"/>
    <mergeCell ref="A1910:E1910"/>
    <mergeCell ref="A1924:E1924"/>
    <mergeCell ref="C2011:D2011"/>
    <mergeCell ref="A2032:E2032"/>
    <mergeCell ref="A2035:E2035"/>
    <mergeCell ref="C2016:D2016"/>
    <mergeCell ref="A2020:G2020"/>
    <mergeCell ref="A2009:E2009"/>
    <mergeCell ref="A1964:E1964"/>
    <mergeCell ref="C1917:D1917"/>
    <mergeCell ref="A1918:F1918"/>
    <mergeCell ref="F2035:G2037"/>
    <mergeCell ref="A2021:E2021"/>
    <mergeCell ref="A2024:E2024"/>
    <mergeCell ref="A2022:E2022"/>
    <mergeCell ref="A2008:G2008"/>
    <mergeCell ref="A2034:F2034"/>
    <mergeCell ref="A2029:E2029"/>
    <mergeCell ref="A1936:E1936"/>
    <mergeCell ref="A1970:E1970"/>
    <mergeCell ref="F1920:G1921"/>
    <mergeCell ref="A1921:E1921"/>
    <mergeCell ref="C2006:D2006"/>
    <mergeCell ref="F2021:G2026"/>
    <mergeCell ref="C1999:D1999"/>
    <mergeCell ref="C2004:D2004"/>
    <mergeCell ref="C1992:D1992"/>
    <mergeCell ref="C1987:D1987"/>
    <mergeCell ref="C1955:D1955"/>
    <mergeCell ref="C1960:D1960"/>
    <mergeCell ref="C1976:D1976"/>
    <mergeCell ref="C1981:D1981"/>
    <mergeCell ref="C1986:D1986"/>
    <mergeCell ref="F1924:G1925"/>
    <mergeCell ref="F2009:G2010"/>
    <mergeCell ref="C1828:E1828"/>
    <mergeCell ref="A1801:F1801"/>
    <mergeCell ref="A1772:E1772"/>
    <mergeCell ref="A1736:E1736"/>
    <mergeCell ref="A2040:E2040"/>
    <mergeCell ref="A2000:E2000"/>
    <mergeCell ref="A1985:E1985"/>
    <mergeCell ref="A2030:E2030"/>
    <mergeCell ref="A2028:F2028"/>
    <mergeCell ref="F2030:G2030"/>
    <mergeCell ref="A1959:E1959"/>
    <mergeCell ref="A1975:E1975"/>
    <mergeCell ref="A1952:F1952"/>
    <mergeCell ref="C1977:D1977"/>
    <mergeCell ref="A2003:E2003"/>
    <mergeCell ref="C1911:E1911"/>
    <mergeCell ref="A1990:E1990"/>
    <mergeCell ref="A2036:E2036"/>
    <mergeCell ref="A1930:E1930"/>
    <mergeCell ref="C1994:D1994"/>
    <mergeCell ref="A1912:F1912"/>
    <mergeCell ref="A1996:G1996"/>
    <mergeCell ref="C1989:D1989"/>
    <mergeCell ref="A1998:E1998"/>
    <mergeCell ref="A1995:F1995"/>
    <mergeCell ref="A1997:E1997"/>
    <mergeCell ref="A1933:E1933"/>
    <mergeCell ref="A1916:E1916"/>
    <mergeCell ref="A2019:F2019"/>
    <mergeCell ref="A1914:E1914"/>
    <mergeCell ref="F1663:G1664"/>
    <mergeCell ref="F1786:G1787"/>
    <mergeCell ref="A1804:E1804"/>
    <mergeCell ref="A1751:E1751"/>
    <mergeCell ref="C1718:E1718"/>
    <mergeCell ref="A1715:E1715"/>
    <mergeCell ref="A1686:E1686"/>
    <mergeCell ref="A1709:F1709"/>
    <mergeCell ref="A2015:E2015"/>
    <mergeCell ref="A1946:E1946"/>
    <mergeCell ref="A2042:E2042"/>
    <mergeCell ref="A1799:E1799"/>
    <mergeCell ref="C1830:E1830"/>
    <mergeCell ref="A1796:E1796"/>
    <mergeCell ref="A1797:E1797"/>
    <mergeCell ref="A1795:F1795"/>
    <mergeCell ref="C1792:D1792"/>
    <mergeCell ref="A1803:E1803"/>
    <mergeCell ref="A1786:E1786"/>
    <mergeCell ref="A1774:E1774"/>
    <mergeCell ref="F1721:G1722"/>
    <mergeCell ref="F1780:G1781"/>
    <mergeCell ref="A1780:E1780"/>
    <mergeCell ref="A1764:G1764"/>
    <mergeCell ref="C1790:D1790"/>
    <mergeCell ref="A1750:G1750"/>
    <mergeCell ref="A1806:E1806"/>
    <mergeCell ref="E1884:F1884"/>
    <mergeCell ref="A2001:E2001"/>
    <mergeCell ref="A1858:G1858"/>
    <mergeCell ref="A1677:E1677"/>
    <mergeCell ref="A1756:E1756"/>
    <mergeCell ref="F1598:G1599"/>
    <mergeCell ref="A1597:G1597"/>
    <mergeCell ref="A1860:F1860"/>
    <mergeCell ref="A1710:E1710"/>
    <mergeCell ref="A1668:E1668"/>
    <mergeCell ref="A2038:E2038"/>
    <mergeCell ref="A1766:E1766"/>
    <mergeCell ref="A1519:E1519"/>
    <mergeCell ref="A1789:E1789"/>
    <mergeCell ref="F1659:G1659"/>
    <mergeCell ref="C1608:D1608"/>
    <mergeCell ref="C1610:D1610"/>
    <mergeCell ref="A1808:E1808"/>
    <mergeCell ref="A1617:E1617"/>
    <mergeCell ref="F1621:G1629"/>
    <mergeCell ref="A1725:E1725"/>
    <mergeCell ref="A1701:E1701"/>
    <mergeCell ref="A1705:E1705"/>
    <mergeCell ref="A1711:E1711"/>
    <mergeCell ref="F1656:G1657"/>
    <mergeCell ref="A1673:E1673"/>
    <mergeCell ref="A1655:G1655"/>
    <mergeCell ref="A1551:E1551"/>
    <mergeCell ref="F1751:G1752"/>
    <mergeCell ref="A1785:F1785"/>
    <mergeCell ref="F1798:G1800"/>
    <mergeCell ref="A1521:F1521"/>
    <mergeCell ref="A1821:E1821"/>
    <mergeCell ref="C1788:D1788"/>
    <mergeCell ref="A1613:E1613"/>
    <mergeCell ref="F1615:G1615"/>
    <mergeCell ref="A1656:E1656"/>
    <mergeCell ref="A1846:E1846"/>
    <mergeCell ref="C1898:D1898"/>
    <mergeCell ref="G1864:G1866"/>
    <mergeCell ref="A1862:F1862"/>
    <mergeCell ref="F1882:G1882"/>
    <mergeCell ref="F1855:G1855"/>
    <mergeCell ref="G1870:G1872"/>
    <mergeCell ref="A1855:E1855"/>
    <mergeCell ref="A1857:F1857"/>
    <mergeCell ref="A1695:G1695"/>
    <mergeCell ref="C1794:D1794"/>
    <mergeCell ref="A1827:E1827"/>
    <mergeCell ref="A1819:E1819"/>
    <mergeCell ref="A1890:E1890"/>
    <mergeCell ref="A1895:E1895"/>
    <mergeCell ref="C1896:D1896"/>
    <mergeCell ref="C1894:D1894"/>
    <mergeCell ref="A1888:E1888"/>
    <mergeCell ref="A1887:E1887"/>
    <mergeCell ref="C1826:E1826"/>
    <mergeCell ref="A1885:F1885"/>
    <mergeCell ref="A1845:E1845"/>
    <mergeCell ref="A1874:F1874"/>
    <mergeCell ref="A1850:E1850"/>
    <mergeCell ref="A1891:E1891"/>
    <mergeCell ref="A1745:E1745"/>
    <mergeCell ref="A1760:E1760"/>
    <mergeCell ref="F1883:G1883"/>
    <mergeCell ref="A1881:G1881"/>
    <mergeCell ref="G1860:G1862"/>
    <mergeCell ref="D1882:E1882"/>
    <mergeCell ref="A1877:F1877"/>
    <mergeCell ref="F1667:G1668"/>
    <mergeCell ref="A1675:E1675"/>
    <mergeCell ref="A1688:E1688"/>
    <mergeCell ref="C1687:D1687"/>
    <mergeCell ref="A1707:E1707"/>
    <mergeCell ref="A1629:E1629"/>
    <mergeCell ref="A1621:E1621"/>
    <mergeCell ref="A1754:E1754"/>
    <mergeCell ref="A1699:E1699"/>
    <mergeCell ref="C1716:E1716"/>
    <mergeCell ref="A1697:E1697"/>
    <mergeCell ref="A1650:E1650"/>
    <mergeCell ref="F1696:G1698"/>
    <mergeCell ref="A1734:F1734"/>
    <mergeCell ref="A1741:E1741"/>
    <mergeCell ref="F1736:G1737"/>
    <mergeCell ref="A1636:E1636"/>
    <mergeCell ref="A1643:E1643"/>
    <mergeCell ref="A1721:E1721"/>
    <mergeCell ref="A1679:E1679"/>
    <mergeCell ref="C1685:D1685"/>
    <mergeCell ref="A1692:E1692"/>
    <mergeCell ref="F1684:G1686"/>
    <mergeCell ref="A1720:G1720"/>
    <mergeCell ref="A1684:E1684"/>
    <mergeCell ref="A1622:E1622"/>
    <mergeCell ref="A1752:E1752"/>
    <mergeCell ref="A1657:E1657"/>
    <mergeCell ref="C1653:E1653"/>
    <mergeCell ref="A1663:E1663"/>
    <mergeCell ref="A1664:E1664"/>
    <mergeCell ref="A1659:E1659"/>
    <mergeCell ref="A1781:E1781"/>
    <mergeCell ref="A1793:E1793"/>
    <mergeCell ref="A1671:G1671"/>
    <mergeCell ref="A1833:F1833"/>
    <mergeCell ref="A1837:F1837"/>
    <mergeCell ref="G1835:G1837"/>
    <mergeCell ref="A1508:E1508"/>
    <mergeCell ref="F1542:G1542"/>
    <mergeCell ref="A1526:E1526"/>
    <mergeCell ref="A1502:E1502"/>
    <mergeCell ref="C1507:D1507"/>
    <mergeCell ref="A1829:E1829"/>
    <mergeCell ref="A1823:E1823"/>
    <mergeCell ref="A1530:E1530"/>
    <mergeCell ref="A1694:F1694"/>
    <mergeCell ref="A1728:E1728"/>
    <mergeCell ref="A1719:F1719"/>
    <mergeCell ref="A1666:E1666"/>
    <mergeCell ref="A1672:E1672"/>
    <mergeCell ref="A1717:E1717"/>
    <mergeCell ref="A1713:E1713"/>
    <mergeCell ref="F1666:G1666"/>
    <mergeCell ref="F1572:G1572"/>
    <mergeCell ref="D1566:E1566"/>
    <mergeCell ref="A1696:E1696"/>
    <mergeCell ref="A1681:F1681"/>
    <mergeCell ref="C1678:D1678"/>
    <mergeCell ref="C1680:D1680"/>
    <mergeCell ref="A1703:E1703"/>
    <mergeCell ref="C1693:E1693"/>
    <mergeCell ref="A1690:E1690"/>
    <mergeCell ref="A1722:E1722"/>
    <mergeCell ref="C1581:D1581"/>
    <mergeCell ref="C1583:D1583"/>
    <mergeCell ref="C1585:D1585"/>
    <mergeCell ref="A1590:E1590"/>
    <mergeCell ref="C94:D94"/>
    <mergeCell ref="A101:E101"/>
    <mergeCell ref="F104:G106"/>
    <mergeCell ref="C115:D115"/>
    <mergeCell ref="A39:G39"/>
    <mergeCell ref="F1578:G1578"/>
    <mergeCell ref="A1553:E1553"/>
    <mergeCell ref="A1556:E1556"/>
    <mergeCell ref="A1575:E1575"/>
    <mergeCell ref="A1482:E1482"/>
    <mergeCell ref="A1457:E1457"/>
    <mergeCell ref="A1584:E1584"/>
    <mergeCell ref="A1393:G1394"/>
    <mergeCell ref="A1382:E1382"/>
    <mergeCell ref="A124:F124"/>
    <mergeCell ref="A1570:C1570"/>
    <mergeCell ref="A1543:F1543"/>
    <mergeCell ref="A1561:E1561"/>
    <mergeCell ref="A1554:E1554"/>
    <mergeCell ref="C621:D621"/>
    <mergeCell ref="C625:D625"/>
    <mergeCell ref="A775:E775"/>
    <mergeCell ref="A821:E821"/>
    <mergeCell ref="A693:E693"/>
    <mergeCell ref="A167:E167"/>
    <mergeCell ref="F1492:G1494"/>
    <mergeCell ref="A1506:E1506"/>
    <mergeCell ref="F1483:G1484"/>
    <mergeCell ref="A1578:E1578"/>
    <mergeCell ref="A1538:G1538"/>
    <mergeCell ref="F1526:G1526"/>
    <mergeCell ref="A1524:E1524"/>
    <mergeCell ref="A1573:F1573"/>
    <mergeCell ref="C1577:D1577"/>
    <mergeCell ref="C1579:D1579"/>
    <mergeCell ref="A1423:E1423"/>
    <mergeCell ref="A1465:E1465"/>
    <mergeCell ref="A1450:E1450"/>
    <mergeCell ref="A1401:B1401"/>
    <mergeCell ref="F15:G19"/>
    <mergeCell ref="A5:C5"/>
    <mergeCell ref="A10:E10"/>
    <mergeCell ref="D1571:E1571"/>
    <mergeCell ref="F1501:G1502"/>
    <mergeCell ref="A1475:E1475"/>
    <mergeCell ref="A1443:G1443"/>
    <mergeCell ref="A1438:G1438"/>
    <mergeCell ref="A1399:G1399"/>
    <mergeCell ref="A1403:D1403"/>
    <mergeCell ref="A1381:G1381"/>
    <mergeCell ref="F1374:G1377"/>
    <mergeCell ref="A31:E31"/>
    <mergeCell ref="A71:E71"/>
    <mergeCell ref="A40:E40"/>
    <mergeCell ref="A1126:E1126"/>
    <mergeCell ref="A324:E324"/>
    <mergeCell ref="A1119:E1119"/>
    <mergeCell ref="A1486:E1486"/>
    <mergeCell ref="A1499:F1499"/>
    <mergeCell ref="A15:E15"/>
    <mergeCell ref="A27:E27"/>
    <mergeCell ref="D5:E5"/>
    <mergeCell ref="D4:E4"/>
    <mergeCell ref="A9:G9"/>
    <mergeCell ref="F5:G5"/>
    <mergeCell ref="F6:G6"/>
    <mergeCell ref="A23:E23"/>
    <mergeCell ref="A79:E79"/>
    <mergeCell ref="A77:E77"/>
    <mergeCell ref="F73:G77"/>
    <mergeCell ref="A70:E70"/>
    <mergeCell ref="C76:D76"/>
    <mergeCell ref="C84:D84"/>
    <mergeCell ref="A68:F68"/>
    <mergeCell ref="A108:E108"/>
    <mergeCell ref="A103:F103"/>
    <mergeCell ref="A87:E87"/>
    <mergeCell ref="A75:E75"/>
    <mergeCell ref="C96:D96"/>
    <mergeCell ref="F57:G60"/>
    <mergeCell ref="A56:E56"/>
    <mergeCell ref="F91:G93"/>
    <mergeCell ref="C20:D20"/>
    <mergeCell ref="C12:D12"/>
    <mergeCell ref="C16:D16"/>
    <mergeCell ref="C24:D24"/>
    <mergeCell ref="A52:E52"/>
    <mergeCell ref="F40:G44"/>
    <mergeCell ref="A44:E44"/>
    <mergeCell ref="F4:G4"/>
    <mergeCell ref="A73:E73"/>
    <mergeCell ref="A35:E35"/>
    <mergeCell ref="A1:G1"/>
    <mergeCell ref="F3:G3"/>
    <mergeCell ref="D3:E3"/>
    <mergeCell ref="A2:C2"/>
    <mergeCell ref="F2:G2"/>
    <mergeCell ref="D6:E6"/>
    <mergeCell ref="F10:G11"/>
    <mergeCell ref="A11:E11"/>
    <mergeCell ref="A8:F8"/>
    <mergeCell ref="A3:C3"/>
    <mergeCell ref="F7:G7"/>
    <mergeCell ref="A69:G69"/>
    <mergeCell ref="A19:E19"/>
    <mergeCell ref="D2:E2"/>
    <mergeCell ref="A6:C6"/>
    <mergeCell ref="A4:C4"/>
    <mergeCell ref="C41:E41"/>
    <mergeCell ref="C45:E45"/>
    <mergeCell ref="C49:E49"/>
    <mergeCell ref="C53:E53"/>
    <mergeCell ref="C57:E57"/>
    <mergeCell ref="C61:E61"/>
    <mergeCell ref="C65:E65"/>
    <mergeCell ref="C32:D32"/>
    <mergeCell ref="C28:D28"/>
    <mergeCell ref="A64:E64"/>
    <mergeCell ref="C55:E55"/>
    <mergeCell ref="C58:E58"/>
    <mergeCell ref="C59:E59"/>
    <mergeCell ref="C62:E62"/>
    <mergeCell ref="C63:E63"/>
    <mergeCell ref="C66:E66"/>
    <mergeCell ref="F1551:G1551"/>
    <mergeCell ref="A1481:F1481"/>
    <mergeCell ref="A1569:C1569"/>
    <mergeCell ref="A1484:E1484"/>
    <mergeCell ref="A1504:E1504"/>
    <mergeCell ref="A1444:E1444"/>
    <mergeCell ref="A1422:E1422"/>
    <mergeCell ref="F1569:G1569"/>
    <mergeCell ref="A1472:E1472"/>
    <mergeCell ref="A1452:E1452"/>
    <mergeCell ref="A1468:E1468"/>
    <mergeCell ref="A1462:E1462"/>
    <mergeCell ref="A1435:E1435"/>
    <mergeCell ref="A1535:E1535"/>
    <mergeCell ref="F1568:G1568"/>
    <mergeCell ref="A1463:E1463"/>
    <mergeCell ref="A1474:F1474"/>
    <mergeCell ref="A1449:F1449"/>
    <mergeCell ref="C1505:D1505"/>
    <mergeCell ref="C1424:D1424"/>
    <mergeCell ref="F1566:G1566"/>
    <mergeCell ref="A1542:C1542"/>
    <mergeCell ref="C1436:D1436"/>
    <mergeCell ref="A1516:E1516"/>
    <mergeCell ref="A1566:C1566"/>
    <mergeCell ref="A1512:E1512"/>
    <mergeCell ref="A1559:E1559"/>
    <mergeCell ref="F1524:G1524"/>
    <mergeCell ref="C1503:D1503"/>
    <mergeCell ref="A1500:G1500"/>
    <mergeCell ref="F1468:G1469"/>
    <mergeCell ref="C1509:D1509"/>
    <mergeCell ref="F1444:G1445"/>
    <mergeCell ref="A1421:G1421"/>
    <mergeCell ref="A1456:E1456"/>
    <mergeCell ref="A1437:F1437"/>
    <mergeCell ref="F1439:G1440"/>
    <mergeCell ref="A1431:E1431"/>
    <mergeCell ref="A1442:F1442"/>
    <mergeCell ref="A1445:E1445"/>
    <mergeCell ref="A1447:E1447"/>
    <mergeCell ref="A1550:F1550"/>
    <mergeCell ref="A1545:E1545"/>
    <mergeCell ref="F1533:G1534"/>
    <mergeCell ref="A1479:E1479"/>
    <mergeCell ref="C1536:D1536"/>
    <mergeCell ref="A1501:E1501"/>
    <mergeCell ref="A1461:E1461"/>
    <mergeCell ref="A1497:E1497"/>
    <mergeCell ref="A1433:E1433"/>
    <mergeCell ref="A1483:E1483"/>
    <mergeCell ref="A1477:E1477"/>
    <mergeCell ref="A1496:E1496"/>
    <mergeCell ref="A1511:G1511"/>
    <mergeCell ref="A1490:F1490"/>
    <mergeCell ref="A1495:G1495"/>
    <mergeCell ref="A1439:E1439"/>
    <mergeCell ref="A1493:E1493"/>
    <mergeCell ref="C1434:D1434"/>
    <mergeCell ref="A1492:E1492"/>
    <mergeCell ref="A1491:G1491"/>
    <mergeCell ref="F1512:G1514"/>
    <mergeCell ref="A1469:E1469"/>
    <mergeCell ref="F1496:G1498"/>
    <mergeCell ref="C1239:D1239"/>
    <mergeCell ref="A1245:E1245"/>
    <mergeCell ref="F1255:G1256"/>
    <mergeCell ref="A1278:E1278"/>
    <mergeCell ref="C1250:E1250"/>
    <mergeCell ref="C1419:D1419"/>
    <mergeCell ref="C1432:D1432"/>
    <mergeCell ref="C1430:D1430"/>
    <mergeCell ref="C1428:D1428"/>
    <mergeCell ref="C1373:D1373"/>
    <mergeCell ref="E1400:F1400"/>
    <mergeCell ref="C1402:D1402"/>
    <mergeCell ref="A1412:E1412"/>
    <mergeCell ref="C1409:D1409"/>
    <mergeCell ref="C1379:D1379"/>
    <mergeCell ref="A1380:F1380"/>
    <mergeCell ref="F1264:G1265"/>
    <mergeCell ref="F1270:G1271"/>
    <mergeCell ref="F1425:G1428"/>
    <mergeCell ref="F1431:G1432"/>
    <mergeCell ref="A1247:E1247"/>
    <mergeCell ref="A1249:E1249"/>
    <mergeCell ref="A1420:F1420"/>
    <mergeCell ref="C1411:D1411"/>
    <mergeCell ref="A1402:B1402"/>
    <mergeCell ref="A1386:F1386"/>
    <mergeCell ref="A1427:E1427"/>
    <mergeCell ref="A1416:E1416"/>
    <mergeCell ref="F1422:G1423"/>
    <mergeCell ref="C1426:D1426"/>
    <mergeCell ref="A1395:F1395"/>
    <mergeCell ref="A1397:G1398"/>
    <mergeCell ref="A1154:E1154"/>
    <mergeCell ref="A1135:E1135"/>
    <mergeCell ref="A1297:E1297"/>
    <mergeCell ref="A1220:E1220"/>
    <mergeCell ref="A1256:E1256"/>
    <mergeCell ref="F1244:G1245"/>
    <mergeCell ref="A1396:G1396"/>
    <mergeCell ref="A1356:E1356"/>
    <mergeCell ref="A1303:E1303"/>
    <mergeCell ref="A1149:E1149"/>
    <mergeCell ref="F1278:G1278"/>
    <mergeCell ref="A1159:G1159"/>
    <mergeCell ref="C1283:E1283"/>
    <mergeCell ref="C1279:E1279"/>
    <mergeCell ref="C1275:E1275"/>
    <mergeCell ref="C1271:E1271"/>
    <mergeCell ref="C1257:D1257"/>
    <mergeCell ref="C1261:D1261"/>
    <mergeCell ref="C1265:D1265"/>
    <mergeCell ref="C1232:D1232"/>
    <mergeCell ref="C1240:D1240"/>
    <mergeCell ref="C1241:D1241"/>
    <mergeCell ref="C1287:E1287"/>
    <mergeCell ref="F1292:G1292"/>
    <mergeCell ref="A1286:E1286"/>
    <mergeCell ref="F1322:G1328"/>
    <mergeCell ref="F1260:G1260"/>
    <mergeCell ref="F1296:G1297"/>
    <mergeCell ref="A1268:G1268"/>
    <mergeCell ref="C1248:E1248"/>
    <mergeCell ref="A1251:E1251"/>
    <mergeCell ref="C1252:E1252"/>
    <mergeCell ref="C1606:D1606"/>
    <mergeCell ref="A1308:G1308"/>
    <mergeCell ref="A1367:E1367"/>
    <mergeCell ref="A1374:E1374"/>
    <mergeCell ref="C1377:D1377"/>
    <mergeCell ref="A1388:E1388"/>
    <mergeCell ref="A1408:E1408"/>
    <mergeCell ref="A1429:E1429"/>
    <mergeCell ref="C1400:D1400"/>
    <mergeCell ref="A1352:E1352"/>
    <mergeCell ref="A1314:E1314"/>
    <mergeCell ref="C1417:D1417"/>
    <mergeCell ref="E1401:F1401"/>
    <mergeCell ref="C1401:D1401"/>
    <mergeCell ref="A1414:E1414"/>
    <mergeCell ref="A1390:E1390"/>
    <mergeCell ref="A1344:E1344"/>
    <mergeCell ref="A1410:E1410"/>
    <mergeCell ref="A1387:E1387"/>
    <mergeCell ref="C1391:D1391"/>
    <mergeCell ref="A1370:G1370"/>
    <mergeCell ref="A1363:E1363"/>
    <mergeCell ref="A1378:E1378"/>
    <mergeCell ref="E1402:F1402"/>
    <mergeCell ref="F1362:G1363"/>
    <mergeCell ref="A1360:F1360"/>
    <mergeCell ref="A1369:F1369"/>
    <mergeCell ref="A1406:G1406"/>
    <mergeCell ref="A1405:F1405"/>
    <mergeCell ref="C1375:D1375"/>
    <mergeCell ref="A1334:G1334"/>
    <mergeCell ref="A1322:E1322"/>
    <mergeCell ref="F821:G823"/>
    <mergeCell ref="A864:E864"/>
    <mergeCell ref="A784:E784"/>
    <mergeCell ref="C1413:D1413"/>
    <mergeCell ref="C1415:D1415"/>
    <mergeCell ref="C865:E865"/>
    <mergeCell ref="A802:E802"/>
    <mergeCell ref="A755:E755"/>
    <mergeCell ref="F765:G766"/>
    <mergeCell ref="A822:E822"/>
    <mergeCell ref="A793:E793"/>
    <mergeCell ref="A1270:E1270"/>
    <mergeCell ref="A1292:C1292"/>
    <mergeCell ref="D1292:E1292"/>
    <mergeCell ref="A1295:G1295"/>
    <mergeCell ref="A1290:G1290"/>
    <mergeCell ref="F1274:G1274"/>
    <mergeCell ref="A1274:E1274"/>
    <mergeCell ref="A1269:G1269"/>
    <mergeCell ref="A1296:E1296"/>
    <mergeCell ref="A1336:E1336"/>
    <mergeCell ref="A1310:E1310"/>
    <mergeCell ref="C1298:D1298"/>
    <mergeCell ref="C1306:D1306"/>
    <mergeCell ref="F1348:G1354"/>
    <mergeCell ref="A1372:E1372"/>
    <mergeCell ref="A1330:E1330"/>
    <mergeCell ref="A1371:E1371"/>
    <mergeCell ref="F1384:G1384"/>
    <mergeCell ref="A1376:E1376"/>
    <mergeCell ref="F1134:G1135"/>
    <mergeCell ref="F1293:G1293"/>
    <mergeCell ref="C972:E972"/>
    <mergeCell ref="F1279:G1282"/>
    <mergeCell ref="A1282:E1282"/>
    <mergeCell ref="A1244:E1244"/>
    <mergeCell ref="A1348:E1348"/>
    <mergeCell ref="A1139:E1139"/>
    <mergeCell ref="C1010:E1010"/>
    <mergeCell ref="A957:E957"/>
    <mergeCell ref="A1007:E1007"/>
    <mergeCell ref="A1407:E1407"/>
    <mergeCell ref="F1388:G1390"/>
    <mergeCell ref="F1382:G1382"/>
    <mergeCell ref="C1302:D1302"/>
    <mergeCell ref="F1309:G1310"/>
    <mergeCell ref="C1300:D1300"/>
    <mergeCell ref="A1400:B1400"/>
    <mergeCell ref="C1304:D1304"/>
    <mergeCell ref="A1301:E1301"/>
    <mergeCell ref="A1307:F1307"/>
    <mergeCell ref="A1309:E1309"/>
    <mergeCell ref="C1246:E1246"/>
    <mergeCell ref="A1291:C1291"/>
    <mergeCell ref="A1253:F1253"/>
    <mergeCell ref="A1255:E1255"/>
    <mergeCell ref="D1291:E1291"/>
    <mergeCell ref="A1299:E1299"/>
    <mergeCell ref="F1371:G1371"/>
    <mergeCell ref="A1176:E1176"/>
    <mergeCell ref="A1384:E1384"/>
    <mergeCell ref="A1361:G1361"/>
    <mergeCell ref="A1141:E1141"/>
    <mergeCell ref="A1155:E1155"/>
    <mergeCell ref="F283:G283"/>
    <mergeCell ref="F429:G430"/>
    <mergeCell ref="A351:E351"/>
    <mergeCell ref="A291:E291"/>
    <mergeCell ref="A430:E430"/>
    <mergeCell ref="A251:E251"/>
    <mergeCell ref="C451:D451"/>
    <mergeCell ref="C452:D452"/>
    <mergeCell ref="C334:D334"/>
    <mergeCell ref="C337:D337"/>
    <mergeCell ref="A440:E440"/>
    <mergeCell ref="A346:E346"/>
    <mergeCell ref="C421:D421"/>
    <mergeCell ref="A420:E420"/>
    <mergeCell ref="A241:E241"/>
    <mergeCell ref="C225:D225"/>
    <mergeCell ref="C226:D226"/>
    <mergeCell ref="A228:E228"/>
    <mergeCell ref="A429:E429"/>
    <mergeCell ref="C412:D412"/>
    <mergeCell ref="C419:D419"/>
    <mergeCell ref="F378:G379"/>
    <mergeCell ref="C396:D396"/>
    <mergeCell ref="C403:D403"/>
    <mergeCell ref="C761:D761"/>
    <mergeCell ref="C762:D762"/>
    <mergeCell ref="C763:D763"/>
    <mergeCell ref="C739:D739"/>
    <mergeCell ref="C740:D740"/>
    <mergeCell ref="C749:D749"/>
    <mergeCell ref="C750:D750"/>
    <mergeCell ref="C756:D756"/>
    <mergeCell ref="C757:D757"/>
    <mergeCell ref="C758:D758"/>
    <mergeCell ref="C759:D759"/>
    <mergeCell ref="A709:E709"/>
    <mergeCell ref="A299:E299"/>
    <mergeCell ref="A632:E632"/>
    <mergeCell ref="A307:E307"/>
    <mergeCell ref="A275:E275"/>
    <mergeCell ref="A238:F238"/>
    <mergeCell ref="F460:G481"/>
    <mergeCell ref="A511:E511"/>
    <mergeCell ref="A552:E552"/>
    <mergeCell ref="C235:D235"/>
    <mergeCell ref="C422:D422"/>
    <mergeCell ref="C388:D388"/>
    <mergeCell ref="A481:E481"/>
    <mergeCell ref="C379:D379"/>
    <mergeCell ref="C377:D377"/>
    <mergeCell ref="A259:E259"/>
    <mergeCell ref="A356:E356"/>
    <mergeCell ref="C339:D339"/>
    <mergeCell ref="A371:E371"/>
    <mergeCell ref="C502:D502"/>
    <mergeCell ref="A427:F427"/>
    <mergeCell ref="A413:E413"/>
    <mergeCell ref="A283:E283"/>
    <mergeCell ref="A392:E392"/>
    <mergeCell ref="A364:E364"/>
    <mergeCell ref="C618:D618"/>
    <mergeCell ref="C174:D174"/>
    <mergeCell ref="C441:D441"/>
    <mergeCell ref="C246:D246"/>
    <mergeCell ref="A239:E239"/>
    <mergeCell ref="C170:D170"/>
    <mergeCell ref="A559:E559"/>
    <mergeCell ref="C227:D227"/>
    <mergeCell ref="A1305:E1305"/>
    <mergeCell ref="C1006:D1006"/>
    <mergeCell ref="A1254:G1254"/>
    <mergeCell ref="C136:D136"/>
    <mergeCell ref="C138:D138"/>
    <mergeCell ref="C151:D151"/>
    <mergeCell ref="F125:G127"/>
    <mergeCell ref="A126:E126"/>
    <mergeCell ref="F129:G131"/>
    <mergeCell ref="A147:E147"/>
    <mergeCell ref="C154:D154"/>
    <mergeCell ref="C172:D172"/>
    <mergeCell ref="C211:D211"/>
    <mergeCell ref="C233:D233"/>
    <mergeCell ref="C610:E610"/>
    <mergeCell ref="C611:E611"/>
    <mergeCell ref="A399:E399"/>
    <mergeCell ref="A574:E574"/>
    <mergeCell ref="A929:E929"/>
    <mergeCell ref="C442:D442"/>
    <mergeCell ref="A450:E450"/>
    <mergeCell ref="C443:D443"/>
    <mergeCell ref="C340:D340"/>
    <mergeCell ref="A157:E157"/>
    <mergeCell ref="C2018:D2018"/>
    <mergeCell ref="A823:E823"/>
    <mergeCell ref="F1410:G1411"/>
    <mergeCell ref="F1372:G1372"/>
    <mergeCell ref="A1425:E1425"/>
    <mergeCell ref="A1335:E1335"/>
    <mergeCell ref="F1298:G1299"/>
    <mergeCell ref="A1326:E1326"/>
    <mergeCell ref="F1407:G1408"/>
    <mergeCell ref="A1294:F1294"/>
    <mergeCell ref="A1318:E1318"/>
    <mergeCell ref="A939:E939"/>
    <mergeCell ref="D965:E965"/>
    <mergeCell ref="A967:F967"/>
    <mergeCell ref="A1037:E1037"/>
    <mergeCell ref="A1133:F1133"/>
    <mergeCell ref="A1125:F1125"/>
    <mergeCell ref="F1314:G1316"/>
    <mergeCell ref="C976:E976"/>
    <mergeCell ref="C980:E980"/>
    <mergeCell ref="C981:E981"/>
    <mergeCell ref="C982:E982"/>
    <mergeCell ref="C983:E983"/>
    <mergeCell ref="C987:E987"/>
    <mergeCell ref="C988:E988"/>
    <mergeCell ref="C989:E989"/>
    <mergeCell ref="C990:E990"/>
    <mergeCell ref="C994:E994"/>
    <mergeCell ref="C995:E995"/>
    <mergeCell ref="C996:E996"/>
    <mergeCell ref="C997:E997"/>
    <mergeCell ref="C1957:D1957"/>
    <mergeCell ref="J138:AA138"/>
    <mergeCell ref="F141:G143"/>
    <mergeCell ref="C453:D453"/>
    <mergeCell ref="C534:D534"/>
    <mergeCell ref="A491:E491"/>
    <mergeCell ref="C160:D160"/>
    <mergeCell ref="C236:D236"/>
    <mergeCell ref="C173:D173"/>
    <mergeCell ref="A553:E553"/>
    <mergeCell ref="A385:E385"/>
    <mergeCell ref="A336:E336"/>
    <mergeCell ref="A177:E177"/>
    <mergeCell ref="A218:E218"/>
    <mergeCell ref="C163:D163"/>
    <mergeCell ref="C164:D164"/>
    <mergeCell ref="C165:D165"/>
    <mergeCell ref="A188:E188"/>
    <mergeCell ref="C542:D542"/>
    <mergeCell ref="C543:D543"/>
    <mergeCell ref="C544:D544"/>
    <mergeCell ref="C532:D532"/>
    <mergeCell ref="C533:D533"/>
    <mergeCell ref="C514:D514"/>
    <mergeCell ref="C555:D555"/>
    <mergeCell ref="A460:E460"/>
    <mergeCell ref="C302:D302"/>
    <mergeCell ref="C175:D175"/>
    <mergeCell ref="A428:G428"/>
    <mergeCell ref="F239:G251"/>
    <mergeCell ref="C537:D537"/>
    <mergeCell ref="C539:D539"/>
    <mergeCell ref="A501:E501"/>
    <mergeCell ref="C294:D294"/>
    <mergeCell ref="C310:D310"/>
    <mergeCell ref="C335:D335"/>
    <mergeCell ref="C512:D512"/>
    <mergeCell ref="A687:E687"/>
    <mergeCell ref="A691:E691"/>
    <mergeCell ref="C548:D548"/>
    <mergeCell ref="C612:E612"/>
    <mergeCell ref="C416:D416"/>
    <mergeCell ref="C407:D407"/>
    <mergeCell ref="C408:D408"/>
    <mergeCell ref="C409:D409"/>
    <mergeCell ref="C380:D380"/>
    <mergeCell ref="C381:D381"/>
    <mergeCell ref="C213:D213"/>
    <mergeCell ref="C214:D214"/>
    <mergeCell ref="C215:D215"/>
    <mergeCell ref="C216:D216"/>
    <mergeCell ref="C217:D217"/>
    <mergeCell ref="A609:E609"/>
    <mergeCell ref="A615:E615"/>
    <mergeCell ref="A616:E616"/>
    <mergeCell ref="C710:D710"/>
    <mergeCell ref="C731:D731"/>
    <mergeCell ref="A564:E564"/>
    <mergeCell ref="C654:D654"/>
    <mergeCell ref="C649:D649"/>
    <mergeCell ref="C644:D644"/>
    <mergeCell ref="C639:D639"/>
    <mergeCell ref="C629:D629"/>
    <mergeCell ref="C624:D624"/>
    <mergeCell ref="C528:D528"/>
    <mergeCell ref="C529:D529"/>
    <mergeCell ref="C530:D530"/>
    <mergeCell ref="C535:D535"/>
    <mergeCell ref="C536:D536"/>
    <mergeCell ref="C702:D702"/>
    <mergeCell ref="C716:D716"/>
    <mergeCell ref="C713:D713"/>
    <mergeCell ref="A647:E647"/>
    <mergeCell ref="A584:E584"/>
    <mergeCell ref="A622:E622"/>
    <mergeCell ref="A594:E594"/>
    <mergeCell ref="A531:E531"/>
    <mergeCell ref="A589:E589"/>
    <mergeCell ref="C556:D556"/>
    <mergeCell ref="A604:E604"/>
    <mergeCell ref="A599:E599"/>
    <mergeCell ref="C570:D570"/>
    <mergeCell ref="C571:D571"/>
    <mergeCell ref="C572:D572"/>
    <mergeCell ref="C573:D573"/>
    <mergeCell ref="A569:E569"/>
    <mergeCell ref="A614:F614"/>
    <mergeCell ref="C223:D223"/>
    <mergeCell ref="C224:D224"/>
    <mergeCell ref="C327:D327"/>
    <mergeCell ref="C237:D237"/>
    <mergeCell ref="C234:D234"/>
    <mergeCell ref="C231:D231"/>
    <mergeCell ref="A139:E139"/>
    <mergeCell ref="A178:E178"/>
    <mergeCell ref="A198:E198"/>
    <mergeCell ref="C255:D255"/>
    <mergeCell ref="C263:D263"/>
    <mergeCell ref="F371:G373"/>
    <mergeCell ref="A331:E331"/>
    <mergeCell ref="C162:D162"/>
    <mergeCell ref="C365:D365"/>
    <mergeCell ref="C366:D366"/>
    <mergeCell ref="C123:D123"/>
    <mergeCell ref="C254:D254"/>
    <mergeCell ref="A240:E240"/>
    <mergeCell ref="C156:D156"/>
    <mergeCell ref="C372:D372"/>
    <mergeCell ref="C373:D373"/>
    <mergeCell ref="C321:D321"/>
    <mergeCell ref="C322:D322"/>
    <mergeCell ref="C271:D271"/>
    <mergeCell ref="C279:D279"/>
    <mergeCell ref="C287:D287"/>
    <mergeCell ref="C150:D150"/>
    <mergeCell ref="F324:G325"/>
    <mergeCell ref="F326:G326"/>
    <mergeCell ref="F615:G617"/>
    <mergeCell ref="A617:E617"/>
    <mergeCell ref="C701:D701"/>
    <mergeCell ref="A627:E627"/>
    <mergeCell ref="A637:E637"/>
    <mergeCell ref="A554:E554"/>
    <mergeCell ref="C646:D646"/>
    <mergeCell ref="A892:E892"/>
    <mergeCell ref="C719:D719"/>
    <mergeCell ref="C720:D720"/>
    <mergeCell ref="C721:D721"/>
    <mergeCell ref="A657:F657"/>
    <mergeCell ref="A871:F871"/>
    <mergeCell ref="C732:D732"/>
    <mergeCell ref="C613:E613"/>
    <mergeCell ref="F691:G695"/>
    <mergeCell ref="C623:D623"/>
    <mergeCell ref="C628:D628"/>
    <mergeCell ref="A683:E683"/>
    <mergeCell ref="C760:D760"/>
    <mergeCell ref="C882:D882"/>
    <mergeCell ref="F837:G842"/>
    <mergeCell ref="C741:D741"/>
    <mergeCell ref="C747:D747"/>
    <mergeCell ref="C748:D748"/>
    <mergeCell ref="C852:E852"/>
    <mergeCell ref="A837:E837"/>
    <mergeCell ref="C738:D738"/>
    <mergeCell ref="C557:D557"/>
    <mergeCell ref="C558:D558"/>
    <mergeCell ref="F658:G659"/>
    <mergeCell ref="C651:D651"/>
    <mergeCell ref="C329:D329"/>
    <mergeCell ref="C330:D330"/>
    <mergeCell ref="A362:G362"/>
    <mergeCell ref="A378:E378"/>
    <mergeCell ref="A361:F361"/>
    <mergeCell ref="C332:D332"/>
    <mergeCell ref="F564:G568"/>
    <mergeCell ref="C560:D560"/>
    <mergeCell ref="C561:D561"/>
    <mergeCell ref="C562:D562"/>
    <mergeCell ref="C563:D563"/>
    <mergeCell ref="C565:D565"/>
    <mergeCell ref="C566:D566"/>
    <mergeCell ref="C567:D567"/>
    <mergeCell ref="C568:D568"/>
    <mergeCell ref="F554:G554"/>
    <mergeCell ref="C547:D547"/>
    <mergeCell ref="F363:G369"/>
    <mergeCell ref="C503:D503"/>
    <mergeCell ref="C504:D504"/>
    <mergeCell ref="C522:D522"/>
    <mergeCell ref="C523:D523"/>
    <mergeCell ref="C524:D524"/>
    <mergeCell ref="C513:D513"/>
    <mergeCell ref="A406:E406"/>
    <mergeCell ref="C414:D414"/>
    <mergeCell ref="C415:D415"/>
    <mergeCell ref="C1962:D1962"/>
    <mergeCell ref="C1988:D1988"/>
    <mergeCell ref="C1993:D1993"/>
    <mergeCell ref="C662:D662"/>
    <mergeCell ref="C666:D666"/>
    <mergeCell ref="C670:D670"/>
    <mergeCell ref="C674:D674"/>
    <mergeCell ref="C682:D682"/>
    <mergeCell ref="C686:D686"/>
    <mergeCell ref="C690:D690"/>
    <mergeCell ref="C678:D678"/>
    <mergeCell ref="C668:D668"/>
    <mergeCell ref="A874:E874"/>
    <mergeCell ref="A820:F820"/>
    <mergeCell ref="C859:E859"/>
    <mergeCell ref="A851:E851"/>
    <mergeCell ref="A737:E737"/>
    <mergeCell ref="C722:D722"/>
    <mergeCell ref="C729:D729"/>
    <mergeCell ref="C730:D730"/>
    <mergeCell ref="C973:E973"/>
    <mergeCell ref="C974:E974"/>
    <mergeCell ref="C975:E975"/>
    <mergeCell ref="C927:D927"/>
    <mergeCell ref="C918:D918"/>
    <mergeCell ref="C909:D909"/>
    <mergeCell ref="C900:D900"/>
    <mergeCell ref="C853:E853"/>
    <mergeCell ref="C854:E854"/>
    <mergeCell ref="C855:E855"/>
    <mergeCell ref="C856:E856"/>
    <mergeCell ref="C857:E857"/>
    <mergeCell ref="C866:E866"/>
    <mergeCell ref="C867:E867"/>
    <mergeCell ref="C868:E868"/>
    <mergeCell ref="C869:E869"/>
    <mergeCell ref="C870:E870"/>
    <mergeCell ref="C860:E860"/>
    <mergeCell ref="C861:E861"/>
    <mergeCell ref="C862:E862"/>
    <mergeCell ref="C863:E863"/>
    <mergeCell ref="A919:E919"/>
    <mergeCell ref="C903:D903"/>
    <mergeCell ref="C904:D904"/>
    <mergeCell ref="C248:D248"/>
    <mergeCell ref="C249:D249"/>
    <mergeCell ref="C250:D250"/>
    <mergeCell ref="C256:D256"/>
    <mergeCell ref="C257:D257"/>
    <mergeCell ref="C258:D258"/>
    <mergeCell ref="C264:D264"/>
    <mergeCell ref="C265:D265"/>
    <mergeCell ref="C266:D266"/>
    <mergeCell ref="C296:D296"/>
    <mergeCell ref="C297:D297"/>
    <mergeCell ref="C298:D298"/>
    <mergeCell ref="C304:D304"/>
    <mergeCell ref="C305:D305"/>
    <mergeCell ref="C306:D306"/>
    <mergeCell ref="C312:D312"/>
    <mergeCell ref="C313:D313"/>
    <mergeCell ref="C314:D314"/>
    <mergeCell ref="C320:D320"/>
    <mergeCell ref="C374:D374"/>
    <mergeCell ref="C1285:E1285"/>
    <mergeCell ref="C1288:E1288"/>
    <mergeCell ref="C1289:E1289"/>
    <mergeCell ref="F1954:G1958"/>
    <mergeCell ref="C1014:E1014"/>
    <mergeCell ref="C1016:E1016"/>
    <mergeCell ref="C1018:E1018"/>
    <mergeCell ref="C1020:E1020"/>
    <mergeCell ref="C1258:D1258"/>
    <mergeCell ref="C1259:D1259"/>
    <mergeCell ref="C1262:D1262"/>
    <mergeCell ref="C1263:D1263"/>
    <mergeCell ref="C1266:D1266"/>
    <mergeCell ref="C1267:D1267"/>
    <mergeCell ref="C1272:E1272"/>
    <mergeCell ref="C1273:E1273"/>
    <mergeCell ref="C1276:E1276"/>
    <mergeCell ref="C1277:E1277"/>
    <mergeCell ref="C1280:E1280"/>
    <mergeCell ref="C1281:E1281"/>
    <mergeCell ref="C1284:E1284"/>
    <mergeCell ref="A1362:E1362"/>
    <mergeCell ref="A1340:E1340"/>
    <mergeCell ref="A1365:E1365"/>
    <mergeCell ref="C1063:D1063"/>
    <mergeCell ref="C1066:D1066"/>
    <mergeCell ref="C1069:D1069"/>
    <mergeCell ref="A1264:E1264"/>
    <mergeCell ref="A1260:E1260"/>
    <mergeCell ref="F1340:G1344"/>
    <mergeCell ref="F1291:G1291"/>
    <mergeCell ref="A1839:F1839"/>
  </mergeCells>
  <phoneticPr fontId="15" type="noConversion"/>
  <printOptions horizontalCentered="1" verticalCentered="1"/>
  <pageMargins left="0" right="0" top="0" bottom="0" header="0.3" footer="0.3"/>
  <pageSetup paperSize="8" scale="30" fitToWidth="0" fitToHeight="0" orientation="portrait" cellComments="atEnd" errors="blank" r:id="rId1"/>
  <rowBreaks count="67" manualBreakCount="67">
    <brk id="6" max="16383" man="1"/>
    <brk id="67" max="16383" man="1"/>
    <brk id="84" max="16383" man="1"/>
    <brk id="102" max="16383" man="1"/>
    <brk id="123" max="16383" man="1"/>
    <brk id="144" max="16383" man="1"/>
    <brk id="166" max="7" man="1"/>
    <brk id="187" max="7" man="1"/>
    <brk id="207" max="7" man="1"/>
    <brk id="227" max="7" man="1"/>
    <brk id="237" max="16383" man="1"/>
    <brk id="322" max="16383" man="1"/>
    <brk id="360" max="16383" man="1"/>
    <brk id="405" max="7" man="1"/>
    <brk id="426" max="16383" man="1"/>
    <brk id="500" max="7" man="1"/>
    <brk id="550" max="16383" man="1"/>
    <brk id="583" max="7" man="1"/>
    <brk id="613" max="16383" man="1"/>
    <brk id="636" max="7" man="1"/>
    <brk id="656" max="16383" man="1"/>
    <brk id="696" max="16383" man="1"/>
    <brk id="763" max="16383" man="1"/>
    <brk id="819" max="16383" man="1"/>
    <brk id="870" max="16383" man="1"/>
    <brk id="927" max="16383" man="1"/>
    <brk id="960" max="16383" man="1"/>
    <brk id="965" max="16383" man="1"/>
    <brk id="1010" max="16383" man="1"/>
    <brk id="1027" max="16383" man="1"/>
    <brk id="1057" max="16383" man="1"/>
    <brk id="1075" max="16383" man="1"/>
    <brk id="1124" max="16383" man="1"/>
    <brk id="1158" max="16383" man="1"/>
    <brk id="1208" max="7" man="1"/>
    <brk id="1241" max="7" man="1"/>
    <brk id="1289" max="16383" man="1"/>
    <brk id="1306" max="16383" man="1"/>
    <brk id="1333" max="16383" man="1"/>
    <brk id="1359" max="16383" man="1"/>
    <brk id="1379" max="16383" man="1"/>
    <brk id="1398" max="16383" man="1"/>
    <brk id="1419" max="16383" man="1"/>
    <brk id="1436" max="16383" man="1"/>
    <brk id="1466" max="16383" man="1"/>
    <brk id="1498" max="16383" man="1"/>
    <brk id="1531" max="16383" man="1"/>
    <brk id="1540" max="16383" man="1"/>
    <brk id="1564" max="16383" man="1"/>
    <brk id="1571" max="16383" man="1"/>
    <brk id="1595" max="16383" man="1"/>
    <brk id="1610" max="16383" man="1"/>
    <brk id="1653" max="16383" man="1"/>
    <brk id="1669" max="16383" man="1"/>
    <brk id="1693" max="16383" man="1"/>
    <brk id="1718" max="16383" man="1"/>
    <brk id="1733" max="16383" man="1"/>
    <brk id="1748" max="16383" man="1"/>
    <brk id="1777" max="16383" man="1"/>
    <brk id="1800" max="16383" man="1"/>
    <brk id="1830" max="16383" man="1"/>
    <brk id="1856" max="16383" man="1"/>
    <brk id="1880" max="16383" man="1"/>
    <brk id="1917" max="16383" man="1"/>
    <brk id="1951" max="16383" man="1"/>
    <brk id="1994" max="16383" man="1"/>
    <brk id="201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2025-11-27T17:14:26Z</dcterms:modified>
</cp:coreProperties>
</file>